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filterPrivacy="1" codeName="ThisWorkbook" defaultThemeVersion="166925"/>
  <xr:revisionPtr revIDLastSave="0" documentId="13_ncr:1_{6F8FBFA7-1585-4497-9EA8-6EA765BA82B8}" xr6:coauthVersionLast="40" xr6:coauthVersionMax="40" xr10:uidLastSave="{00000000-0000-0000-0000-000000000000}"/>
  <bookViews>
    <workbookView xWindow="19320" yWindow="135" windowWidth="18915" windowHeight="14505" xr2:uid="{00000000-000D-0000-FFFF-FFFF00000000}"/>
  </bookViews>
  <sheets>
    <sheet name="Readme" sheetId="12" r:id="rId1"/>
    <sheet name="pivots" sheetId="5" r:id="rId2"/>
    <sheet name="charts" sheetId="6" r:id="rId3"/>
    <sheet name="FC-EO-detail" sheetId="4" r:id="rId4"/>
    <sheet name="storage" sheetId="1" r:id="rId5"/>
    <sheet name="lookups" sheetId="2" r:id="rId6"/>
    <sheet name="2019-20TxInputUpdate" sheetId="11" r:id="rId7"/>
  </sheets>
  <definedNames>
    <definedName name="__FDS_HYPERLINK_TOGGLE_STATE__" hidden="1">"ON"</definedName>
    <definedName name="_Order1" hidden="1">255</definedName>
    <definedName name="_Order2" hidden="1">255</definedName>
  </definedNames>
  <calcPr calcId="191029"/>
  <pivotCaches>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2" i="6" l="1"/>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01" i="6"/>
  <c r="L2" i="5" l="1"/>
  <c r="K2" i="5"/>
  <c r="E101" i="6" l="1"/>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61" i="6"/>
  <c r="E148" i="6" l="1"/>
  <c r="E149" i="6"/>
  <c r="E147" i="6"/>
  <c r="W20" i="11"/>
  <c r="W11" i="11"/>
  <c r="A100" i="6"/>
  <c r="S119" i="6"/>
  <c r="X24" i="11"/>
  <c r="X14" i="11"/>
  <c r="S109" i="6" s="1"/>
  <c r="X13" i="11"/>
  <c r="S108" i="6" s="1"/>
  <c r="X12" i="11"/>
  <c r="S107" i="6" s="1"/>
  <c r="I161" i="6"/>
  <c r="H161" i="6"/>
  <c r="E150" i="6" l="1"/>
  <c r="T119" i="6"/>
  <c r="T107" i="6"/>
  <c r="T108" i="6"/>
  <c r="T101" i="6"/>
  <c r="Q119" i="6"/>
  <c r="Q102" i="6"/>
  <c r="Q103" i="6"/>
  <c r="Q104" i="6"/>
  <c r="Q105" i="6"/>
  <c r="Q106" i="6"/>
  <c r="Q107" i="6"/>
  <c r="Q108" i="6"/>
  <c r="Q109" i="6"/>
  <c r="Q110" i="6"/>
  <c r="Q111" i="6"/>
  <c r="Q112" i="6"/>
  <c r="Q113" i="6"/>
  <c r="Q114" i="6"/>
  <c r="Q115" i="6"/>
  <c r="Q116" i="6"/>
  <c r="Q117" i="6"/>
  <c r="Q118" i="6"/>
  <c r="Q101" i="6"/>
  <c r="N24" i="11"/>
  <c r="L24" i="11"/>
  <c r="Q23" i="11"/>
  <c r="X23" i="11" s="1"/>
  <c r="S118" i="6" s="1"/>
  <c r="N23" i="11"/>
  <c r="L23" i="11"/>
  <c r="R23" i="11" s="1"/>
  <c r="T118" i="6" s="1"/>
  <c r="N22" i="11"/>
  <c r="L22" i="11"/>
  <c r="Q21" i="11"/>
  <c r="L21" i="11"/>
  <c r="R21" i="11" s="1"/>
  <c r="O20" i="11"/>
  <c r="N20" i="11"/>
  <c r="N21" i="11" s="1"/>
  <c r="L20" i="11"/>
  <c r="L19" i="11"/>
  <c r="L18" i="11"/>
  <c r="L17" i="11"/>
  <c r="Q16" i="11"/>
  <c r="X16" i="11" s="1"/>
  <c r="S111" i="6" s="1"/>
  <c r="O16" i="11"/>
  <c r="N16" i="11"/>
  <c r="L16" i="11"/>
  <c r="R16" i="11" s="1"/>
  <c r="T111" i="6" s="1"/>
  <c r="Q15" i="11"/>
  <c r="X15" i="11" s="1"/>
  <c r="S110" i="6" s="1"/>
  <c r="L15" i="11"/>
  <c r="R15" i="11" s="1"/>
  <c r="T110" i="6" s="1"/>
  <c r="R14" i="11"/>
  <c r="T109" i="6" s="1"/>
  <c r="N14" i="11"/>
  <c r="L14" i="11"/>
  <c r="N13" i="11"/>
  <c r="L13" i="11"/>
  <c r="R13" i="11" s="1"/>
  <c r="N12" i="11"/>
  <c r="L12" i="11"/>
  <c r="R12" i="11" s="1"/>
  <c r="Q11" i="11"/>
  <c r="X11" i="11" s="1"/>
  <c r="S106" i="6" s="1"/>
  <c r="O11" i="11"/>
  <c r="N11" i="11"/>
  <c r="L11" i="11"/>
  <c r="R10" i="11"/>
  <c r="T105" i="6" s="1"/>
  <c r="Q10" i="11"/>
  <c r="X10" i="11" s="1"/>
  <c r="S105" i="6" s="1"/>
  <c r="N10" i="11"/>
  <c r="L10" i="11"/>
  <c r="L9" i="11"/>
  <c r="L8" i="11"/>
  <c r="L7" i="11"/>
  <c r="R6" i="11"/>
  <c r="Q6" i="11"/>
  <c r="X6" i="11" s="1"/>
  <c r="S101" i="6" s="1"/>
  <c r="O6" i="11"/>
  <c r="N6" i="11"/>
  <c r="L6" i="11"/>
  <c r="F161" i="6"/>
  <c r="G161" i="6"/>
  <c r="F102" i="6"/>
  <c r="J102" i="6" s="1"/>
  <c r="G102" i="6"/>
  <c r="K102" i="6" s="1"/>
  <c r="F103" i="6"/>
  <c r="J103" i="6" s="1"/>
  <c r="G103" i="6"/>
  <c r="K103" i="6" s="1"/>
  <c r="F104" i="6"/>
  <c r="J104" i="6" s="1"/>
  <c r="G104" i="6"/>
  <c r="K104" i="6" s="1"/>
  <c r="F105" i="6"/>
  <c r="J105" i="6" s="1"/>
  <c r="G105" i="6"/>
  <c r="K105" i="6" s="1"/>
  <c r="F106" i="6"/>
  <c r="J106" i="6" s="1"/>
  <c r="G106" i="6"/>
  <c r="K106" i="6" s="1"/>
  <c r="F107" i="6"/>
  <c r="J107" i="6" s="1"/>
  <c r="G107" i="6"/>
  <c r="K107" i="6" s="1"/>
  <c r="F108" i="6"/>
  <c r="J108" i="6" s="1"/>
  <c r="G108" i="6"/>
  <c r="K108" i="6" s="1"/>
  <c r="F109" i="6"/>
  <c r="J109" i="6" s="1"/>
  <c r="G109" i="6"/>
  <c r="K109" i="6" s="1"/>
  <c r="F110" i="6"/>
  <c r="J110" i="6" s="1"/>
  <c r="G110" i="6"/>
  <c r="F111" i="6"/>
  <c r="J111" i="6" s="1"/>
  <c r="G111" i="6"/>
  <c r="F112" i="6"/>
  <c r="J112" i="6" s="1"/>
  <c r="G112" i="6"/>
  <c r="K112" i="6" s="1"/>
  <c r="F113" i="6"/>
  <c r="J113" i="6" s="1"/>
  <c r="G113" i="6"/>
  <c r="K113" i="6" s="1"/>
  <c r="F114" i="6"/>
  <c r="J114" i="6" s="1"/>
  <c r="G114" i="6"/>
  <c r="K114" i="6" s="1"/>
  <c r="F115" i="6"/>
  <c r="J115" i="6" s="1"/>
  <c r="G115" i="6"/>
  <c r="F116" i="6"/>
  <c r="J116" i="6" s="1"/>
  <c r="G116" i="6"/>
  <c r="K116" i="6" s="1"/>
  <c r="F117" i="6"/>
  <c r="J117" i="6" s="1"/>
  <c r="G117" i="6"/>
  <c r="K117" i="6" s="1"/>
  <c r="F118" i="6"/>
  <c r="J118" i="6" s="1"/>
  <c r="G118" i="6"/>
  <c r="K118" i="6" s="1"/>
  <c r="F119" i="6"/>
  <c r="J119" i="6" s="1"/>
  <c r="G119" i="6"/>
  <c r="K119" i="6" s="1"/>
  <c r="F120" i="6"/>
  <c r="J120" i="6" s="1"/>
  <c r="G120" i="6"/>
  <c r="K120" i="6" s="1"/>
  <c r="F121" i="6"/>
  <c r="J121" i="6" s="1"/>
  <c r="G121" i="6"/>
  <c r="K121" i="6" s="1"/>
  <c r="F122" i="6"/>
  <c r="J122" i="6" s="1"/>
  <c r="G122" i="6"/>
  <c r="K122" i="6" s="1"/>
  <c r="F123" i="6"/>
  <c r="J123" i="6" s="1"/>
  <c r="G123" i="6"/>
  <c r="K123" i="6" s="1"/>
  <c r="F124" i="6"/>
  <c r="J124" i="6" s="1"/>
  <c r="G124" i="6"/>
  <c r="K124" i="6" s="1"/>
  <c r="F125" i="6"/>
  <c r="J125" i="6" s="1"/>
  <c r="G125" i="6"/>
  <c r="K125" i="6" s="1"/>
  <c r="F126" i="6"/>
  <c r="J126" i="6" s="1"/>
  <c r="G126" i="6"/>
  <c r="K126" i="6" s="1"/>
  <c r="F127" i="6"/>
  <c r="J127" i="6" s="1"/>
  <c r="G127" i="6"/>
  <c r="K127" i="6" s="1"/>
  <c r="F128" i="6"/>
  <c r="J128" i="6" s="1"/>
  <c r="G128" i="6"/>
  <c r="K128" i="6" s="1"/>
  <c r="F129" i="6"/>
  <c r="J129" i="6" s="1"/>
  <c r="G129" i="6"/>
  <c r="K129" i="6" s="1"/>
  <c r="F130" i="6"/>
  <c r="G130" i="6"/>
  <c r="F131" i="6"/>
  <c r="J131" i="6" s="1"/>
  <c r="G131" i="6"/>
  <c r="K131" i="6" s="1"/>
  <c r="F132" i="6"/>
  <c r="J132" i="6" s="1"/>
  <c r="G132" i="6"/>
  <c r="K132" i="6" s="1"/>
  <c r="F133" i="6"/>
  <c r="G133" i="6"/>
  <c r="F134" i="6"/>
  <c r="J134" i="6" s="1"/>
  <c r="G134" i="6"/>
  <c r="K134" i="6" s="1"/>
  <c r="F135" i="6"/>
  <c r="J135" i="6" s="1"/>
  <c r="G135" i="6"/>
  <c r="K135" i="6" s="1"/>
  <c r="F136" i="6"/>
  <c r="G136" i="6"/>
  <c r="F137" i="6"/>
  <c r="J137" i="6" s="1"/>
  <c r="G137" i="6"/>
  <c r="K137" i="6" s="1"/>
  <c r="F138" i="6"/>
  <c r="J138" i="6" s="1"/>
  <c r="G138" i="6"/>
  <c r="K138" i="6" s="1"/>
  <c r="F139" i="6"/>
  <c r="G139" i="6"/>
  <c r="F140" i="6"/>
  <c r="G140" i="6"/>
  <c r="K140" i="6" s="1"/>
  <c r="F141" i="6"/>
  <c r="J141" i="6" s="1"/>
  <c r="G141" i="6"/>
  <c r="K141" i="6" s="1"/>
  <c r="F142" i="6"/>
  <c r="G142" i="6"/>
  <c r="K142" i="6" s="1"/>
  <c r="D102" i="6"/>
  <c r="D103" i="6"/>
  <c r="H103" i="6" s="1"/>
  <c r="I103" i="6"/>
  <c r="D104" i="6"/>
  <c r="H104" i="6" s="1"/>
  <c r="I104" i="6"/>
  <c r="D105" i="6"/>
  <c r="H105" i="6" s="1"/>
  <c r="I105" i="6"/>
  <c r="D106" i="6"/>
  <c r="H106" i="6" s="1"/>
  <c r="I106" i="6"/>
  <c r="D107" i="6"/>
  <c r="H107" i="6" s="1"/>
  <c r="I107" i="6"/>
  <c r="D108" i="6"/>
  <c r="H108" i="6" s="1"/>
  <c r="I108" i="6"/>
  <c r="D109" i="6"/>
  <c r="H109" i="6" s="1"/>
  <c r="I109" i="6"/>
  <c r="D110" i="6"/>
  <c r="H110" i="6" s="1"/>
  <c r="I110" i="6"/>
  <c r="D111" i="6"/>
  <c r="H111" i="6" s="1"/>
  <c r="D112" i="6"/>
  <c r="H112" i="6" s="1"/>
  <c r="I112" i="6"/>
  <c r="D113" i="6"/>
  <c r="H113" i="6" s="1"/>
  <c r="I113" i="6"/>
  <c r="D114" i="6"/>
  <c r="H114" i="6" s="1"/>
  <c r="I114" i="6"/>
  <c r="D115" i="6"/>
  <c r="D116" i="6"/>
  <c r="H116" i="6" s="1"/>
  <c r="I116" i="6"/>
  <c r="D117" i="6"/>
  <c r="H117" i="6" s="1"/>
  <c r="I117" i="6"/>
  <c r="D118" i="6"/>
  <c r="H118" i="6" s="1"/>
  <c r="I118" i="6"/>
  <c r="D119" i="6"/>
  <c r="H119" i="6" s="1"/>
  <c r="I119" i="6"/>
  <c r="D120" i="6"/>
  <c r="H120" i="6" s="1"/>
  <c r="I120" i="6"/>
  <c r="D121" i="6"/>
  <c r="H121" i="6" s="1"/>
  <c r="I121" i="6"/>
  <c r="D122" i="6"/>
  <c r="H122" i="6" s="1"/>
  <c r="I122" i="6"/>
  <c r="D123" i="6"/>
  <c r="H123" i="6" s="1"/>
  <c r="I123" i="6"/>
  <c r="D124" i="6"/>
  <c r="H124" i="6" s="1"/>
  <c r="I124" i="6"/>
  <c r="D125" i="6"/>
  <c r="H125" i="6" s="1"/>
  <c r="I125" i="6"/>
  <c r="D126" i="6"/>
  <c r="H126" i="6" s="1"/>
  <c r="I126" i="6"/>
  <c r="D127" i="6"/>
  <c r="H127" i="6" s="1"/>
  <c r="I127" i="6"/>
  <c r="D128" i="6"/>
  <c r="H128" i="6" s="1"/>
  <c r="I128" i="6"/>
  <c r="D129" i="6"/>
  <c r="H129" i="6" s="1"/>
  <c r="I129" i="6"/>
  <c r="D130" i="6"/>
  <c r="D131" i="6"/>
  <c r="H131" i="6" s="1"/>
  <c r="I131" i="6"/>
  <c r="D132" i="6"/>
  <c r="H132" i="6" s="1"/>
  <c r="I132" i="6"/>
  <c r="D133" i="6"/>
  <c r="H133" i="6" s="1"/>
  <c r="I133" i="6"/>
  <c r="D134" i="6"/>
  <c r="I134" i="6"/>
  <c r="D135" i="6"/>
  <c r="H135" i="6" s="1"/>
  <c r="I135" i="6"/>
  <c r="D136" i="6"/>
  <c r="H136" i="6" s="1"/>
  <c r="I136" i="6"/>
  <c r="D137" i="6"/>
  <c r="H137" i="6" s="1"/>
  <c r="I137" i="6"/>
  <c r="D138" i="6"/>
  <c r="H138" i="6" s="1"/>
  <c r="I138" i="6"/>
  <c r="D139" i="6"/>
  <c r="D140" i="6"/>
  <c r="I140" i="6"/>
  <c r="D141" i="6"/>
  <c r="H141" i="6" s="1"/>
  <c r="I141" i="6"/>
  <c r="D142" i="6"/>
  <c r="I142" i="6"/>
  <c r="G101" i="6"/>
  <c r="F101" i="6"/>
  <c r="J101" i="6" s="1"/>
  <c r="D101" i="6"/>
  <c r="H101" i="6" s="1"/>
  <c r="F99" i="6"/>
  <c r="D99" i="6"/>
  <c r="I139" i="6" l="1"/>
  <c r="K139" i="6"/>
  <c r="R20" i="11"/>
  <c r="T115" i="6" s="1"/>
  <c r="T116" i="6"/>
  <c r="Q20" i="11"/>
  <c r="X20" i="11" s="1"/>
  <c r="S115" i="6" s="1"/>
  <c r="X21" i="11"/>
  <c r="S116" i="6" s="1"/>
  <c r="R11" i="11"/>
  <c r="T106" i="6" s="1"/>
  <c r="K111" i="6"/>
  <c r="H140" i="6"/>
  <c r="H134" i="6"/>
  <c r="I111" i="6"/>
  <c r="J142" i="6"/>
  <c r="J139" i="6"/>
  <c r="J136" i="6"/>
  <c r="J133" i="6"/>
  <c r="K110" i="6"/>
  <c r="J130" i="6"/>
  <c r="K101" i="6"/>
  <c r="I130" i="6"/>
  <c r="I115" i="6"/>
  <c r="J140" i="6"/>
  <c r="I101" i="6"/>
  <c r="H142" i="6"/>
  <c r="H139" i="6"/>
  <c r="H130" i="6"/>
  <c r="H115" i="6"/>
  <c r="K136" i="6"/>
  <c r="K133" i="6"/>
  <c r="K130" i="6"/>
  <c r="K115" i="6"/>
  <c r="G6" i="1"/>
  <c r="K45" i="5" s="1"/>
  <c r="D143" i="6" s="1"/>
  <c r="G7" i="1"/>
  <c r="K46" i="5" s="1"/>
  <c r="D144" i="6" s="1"/>
  <c r="G8" i="1"/>
  <c r="K47" i="5" s="1"/>
  <c r="D145" i="6" s="1"/>
  <c r="H8" i="1"/>
  <c r="L47" i="5" s="1"/>
  <c r="F145" i="6" s="1"/>
  <c r="H7" i="1"/>
  <c r="L46" i="5" s="1"/>
  <c r="F144" i="6" s="1"/>
  <c r="H6" i="1"/>
  <c r="L45" i="5" s="1"/>
  <c r="F143" i="6" s="1"/>
  <c r="K4" i="5"/>
  <c r="L4" i="5"/>
  <c r="K5" i="5"/>
  <c r="L5" i="5"/>
  <c r="K6" i="5"/>
  <c r="L6" i="5"/>
  <c r="K7" i="5"/>
  <c r="L7" i="5"/>
  <c r="K8" i="5"/>
  <c r="L8" i="5"/>
  <c r="K9" i="5"/>
  <c r="L9" i="5"/>
  <c r="K10" i="5"/>
  <c r="L10" i="5"/>
  <c r="K11" i="5"/>
  <c r="L11" i="5"/>
  <c r="K12" i="5"/>
  <c r="L12" i="5"/>
  <c r="K13" i="5"/>
  <c r="L13" i="5"/>
  <c r="K14" i="5"/>
  <c r="L14" i="5"/>
  <c r="K15" i="5"/>
  <c r="L15" i="5"/>
  <c r="K16" i="5"/>
  <c r="L16"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K31" i="5"/>
  <c r="L31" i="5"/>
  <c r="K32" i="5"/>
  <c r="L32" i="5"/>
  <c r="K33" i="5"/>
  <c r="L33" i="5"/>
  <c r="K34" i="5"/>
  <c r="L34" i="5"/>
  <c r="K35" i="5"/>
  <c r="L35" i="5"/>
  <c r="K36" i="5"/>
  <c r="L36" i="5"/>
  <c r="K37" i="5"/>
  <c r="L37" i="5"/>
  <c r="K38" i="5"/>
  <c r="L38" i="5"/>
  <c r="K39" i="5"/>
  <c r="L39" i="5"/>
  <c r="K40" i="5"/>
  <c r="L40" i="5"/>
  <c r="K41" i="5"/>
  <c r="L41" i="5"/>
  <c r="K42" i="5"/>
  <c r="L42" i="5"/>
  <c r="K43" i="5"/>
  <c r="L43" i="5"/>
  <c r="K44" i="5"/>
  <c r="L44" i="5"/>
  <c r="K49" i="5"/>
  <c r="L49" i="5"/>
  <c r="K50" i="5"/>
  <c r="L50" i="5"/>
  <c r="K51" i="5"/>
  <c r="L51" i="5"/>
  <c r="K52" i="5"/>
  <c r="L52" i="5"/>
  <c r="K53" i="5"/>
  <c r="L53" i="5"/>
  <c r="K54" i="5"/>
  <c r="L54" i="5"/>
  <c r="K55" i="5"/>
  <c r="L55" i="5"/>
  <c r="K56" i="5"/>
  <c r="L56" i="5"/>
  <c r="K57" i="5"/>
  <c r="L57" i="5"/>
  <c r="K58" i="5"/>
  <c r="L58" i="5"/>
  <c r="K59" i="5"/>
  <c r="L59" i="5"/>
  <c r="K60" i="5"/>
  <c r="L60" i="5"/>
  <c r="K61" i="5"/>
  <c r="L61" i="5"/>
  <c r="K62" i="5"/>
  <c r="L62" i="5"/>
  <c r="K63" i="5"/>
  <c r="L63" i="5"/>
  <c r="K64" i="5"/>
  <c r="L64" i="5"/>
  <c r="K65" i="5"/>
  <c r="L65" i="5"/>
  <c r="K66" i="5"/>
  <c r="L66" i="5"/>
  <c r="K67" i="5"/>
  <c r="L67" i="5"/>
  <c r="K68" i="5"/>
  <c r="L68" i="5"/>
  <c r="K69" i="5"/>
  <c r="L69" i="5"/>
  <c r="K70" i="5"/>
  <c r="L70" i="5"/>
  <c r="K71" i="5"/>
  <c r="L71" i="5"/>
  <c r="K72" i="5"/>
  <c r="L72" i="5"/>
  <c r="K73" i="5"/>
  <c r="L73" i="5"/>
  <c r="K74" i="5"/>
  <c r="L74" i="5"/>
  <c r="K75" i="5"/>
  <c r="L75" i="5"/>
  <c r="K76" i="5"/>
  <c r="L76" i="5"/>
  <c r="K77" i="5"/>
  <c r="L77" i="5"/>
  <c r="K78" i="5"/>
  <c r="L78" i="5"/>
  <c r="K79" i="5"/>
  <c r="L79" i="5"/>
  <c r="K80" i="5"/>
  <c r="L80" i="5"/>
  <c r="K81" i="5"/>
  <c r="L81" i="5"/>
  <c r="K82" i="5"/>
  <c r="L82" i="5"/>
  <c r="K83" i="5"/>
  <c r="L83" i="5"/>
  <c r="K84" i="5"/>
  <c r="L84" i="5"/>
  <c r="K85" i="5"/>
  <c r="L85" i="5"/>
  <c r="K86" i="5"/>
  <c r="L86" i="5"/>
  <c r="K87" i="5"/>
  <c r="L87" i="5"/>
  <c r="K88" i="5"/>
  <c r="L88" i="5"/>
  <c r="K89" i="5"/>
  <c r="L89" i="5"/>
  <c r="L48" i="5"/>
  <c r="K48" i="5"/>
  <c r="L3" i="5"/>
  <c r="K3" i="5"/>
  <c r="H34" i="6" l="1"/>
  <c r="H35" i="6"/>
  <c r="H36" i="6"/>
  <c r="H37" i="6"/>
  <c r="H38" i="6"/>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48"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3" i="5"/>
  <c r="J2" i="5"/>
  <c r="F7" i="1"/>
  <c r="J46" i="5" s="1"/>
  <c r="F6" i="1"/>
  <c r="J45" i="5" s="1"/>
  <c r="F8" i="1"/>
  <c r="J47" i="5" s="1"/>
  <c r="H39" i="6" l="1"/>
  <c r="H102" i="6" l="1"/>
  <c r="I102" i="6"/>
  <c r="J99" i="6"/>
  <c r="H99" i="6"/>
  <c r="B138" i="6" l="1"/>
  <c r="A138" i="6"/>
  <c r="B130" i="6"/>
  <c r="A130" i="6"/>
  <c r="B122" i="6"/>
  <c r="A122" i="6"/>
  <c r="B114" i="6"/>
  <c r="A114" i="6"/>
  <c r="B106" i="6"/>
  <c r="A106" i="6"/>
  <c r="B137" i="6"/>
  <c r="A137" i="6"/>
  <c r="B129" i="6"/>
  <c r="A129" i="6"/>
  <c r="B121" i="6"/>
  <c r="A121" i="6"/>
  <c r="B113" i="6"/>
  <c r="A113" i="6"/>
  <c r="B105" i="6"/>
  <c r="A105" i="6"/>
  <c r="B136" i="6"/>
  <c r="A136" i="6"/>
  <c r="B128" i="6"/>
  <c r="A128" i="6"/>
  <c r="B120" i="6"/>
  <c r="A120" i="6"/>
  <c r="B112" i="6"/>
  <c r="A112" i="6"/>
  <c r="B104" i="6"/>
  <c r="A104" i="6"/>
  <c r="B135" i="6"/>
  <c r="A135" i="6"/>
  <c r="B127" i="6"/>
  <c r="A127" i="6"/>
  <c r="B119" i="6"/>
  <c r="A119" i="6"/>
  <c r="B111" i="6"/>
  <c r="A111" i="6"/>
  <c r="B103" i="6"/>
  <c r="A103" i="6"/>
  <c r="B101" i="6"/>
  <c r="A101" i="6"/>
  <c r="B142" i="6"/>
  <c r="A142" i="6"/>
  <c r="B134" i="6"/>
  <c r="A134" i="6"/>
  <c r="B126" i="6"/>
  <c r="A126" i="6"/>
  <c r="B118" i="6"/>
  <c r="A118" i="6"/>
  <c r="B110" i="6"/>
  <c r="A110" i="6"/>
  <c r="B102" i="6"/>
  <c r="A102" i="6"/>
  <c r="B141" i="6"/>
  <c r="A141" i="6"/>
  <c r="B133" i="6"/>
  <c r="A133" i="6"/>
  <c r="B125" i="6"/>
  <c r="A125" i="6"/>
  <c r="B117" i="6"/>
  <c r="A117" i="6"/>
  <c r="B109" i="6"/>
  <c r="A109" i="6"/>
  <c r="B140" i="6"/>
  <c r="A140" i="6"/>
  <c r="B132" i="6"/>
  <c r="A132" i="6"/>
  <c r="B124" i="6"/>
  <c r="A124" i="6"/>
  <c r="B116" i="6"/>
  <c r="A116" i="6"/>
  <c r="B108" i="6"/>
  <c r="A108" i="6"/>
  <c r="B139" i="6"/>
  <c r="A139" i="6"/>
  <c r="B131" i="6"/>
  <c r="A131" i="6"/>
  <c r="B123" i="6"/>
  <c r="A123" i="6"/>
  <c r="B115" i="6"/>
  <c r="A115" i="6"/>
  <c r="B107" i="6"/>
  <c r="A107" i="6"/>
  <c r="U99" i="6"/>
  <c r="J148" i="6"/>
  <c r="D148" i="6"/>
  <c r="F149" i="6"/>
  <c r="D149" i="6"/>
  <c r="K148" i="6"/>
  <c r="G147" i="6"/>
  <c r="F147" i="6"/>
  <c r="G148" i="6"/>
  <c r="K149" i="6"/>
  <c r="F148" i="6"/>
  <c r="J147" i="6"/>
  <c r="I148" i="6"/>
  <c r="H148" i="6"/>
  <c r="G149" i="6"/>
  <c r="D147" i="6"/>
  <c r="W99" i="6"/>
  <c r="G34" i="6"/>
  <c r="G35" i="6"/>
  <c r="G36" i="6"/>
  <c r="G37" i="6"/>
  <c r="G38" i="6"/>
  <c r="U105" i="6" l="1"/>
  <c r="W107" i="6"/>
  <c r="U110" i="6"/>
  <c r="W111" i="6"/>
  <c r="U119" i="6"/>
  <c r="X101" i="6"/>
  <c r="V105" i="6"/>
  <c r="X107" i="6"/>
  <c r="V110" i="6"/>
  <c r="X111" i="6"/>
  <c r="V119" i="6"/>
  <c r="W105" i="6"/>
  <c r="U109" i="6"/>
  <c r="W110" i="6"/>
  <c r="U118" i="6"/>
  <c r="W119" i="6"/>
  <c r="W108" i="6"/>
  <c r="X108" i="6"/>
  <c r="X105" i="6"/>
  <c r="V109" i="6"/>
  <c r="X110" i="6"/>
  <c r="V118" i="6"/>
  <c r="X119" i="6"/>
  <c r="U101" i="6"/>
  <c r="U108" i="6"/>
  <c r="W109" i="6"/>
  <c r="U116" i="6"/>
  <c r="W118" i="6"/>
  <c r="V108" i="6"/>
  <c r="X109" i="6"/>
  <c r="V116" i="6"/>
  <c r="X118" i="6"/>
  <c r="U107" i="6"/>
  <c r="U111" i="6"/>
  <c r="W116" i="6"/>
  <c r="V101" i="6"/>
  <c r="V107" i="6"/>
  <c r="V111" i="6"/>
  <c r="X116" i="6"/>
  <c r="W101" i="6"/>
  <c r="I147" i="6"/>
  <c r="I149" i="6"/>
  <c r="H147" i="6"/>
  <c r="K147" i="6"/>
  <c r="K150" i="6" s="1"/>
  <c r="D150" i="6"/>
  <c r="E151" i="6" s="1"/>
  <c r="J149" i="6"/>
  <c r="J150" i="6" s="1"/>
  <c r="F150" i="6"/>
  <c r="H149" i="6"/>
  <c r="G150" i="6"/>
  <c r="G39" i="6"/>
  <c r="X115" i="6" l="1"/>
  <c r="X106" i="6"/>
  <c r="W115" i="6"/>
  <c r="W106" i="6"/>
  <c r="V106" i="6"/>
  <c r="V115" i="6"/>
  <c r="U106" i="6"/>
  <c r="U115" i="6"/>
  <c r="I150" i="6"/>
  <c r="G151" i="6"/>
  <c r="K151" i="6"/>
  <c r="H150" i="6"/>
  <c r="E6" i="1"/>
  <c r="I45" i="5" s="1"/>
  <c r="H143" i="6" s="1"/>
  <c r="J143" i="6"/>
  <c r="E7" i="1"/>
  <c r="I46" i="5" s="1"/>
  <c r="H144" i="6" s="1"/>
  <c r="J144" i="6"/>
  <c r="E8" i="1"/>
  <c r="I47" i="5" s="1"/>
  <c r="H145" i="6" s="1"/>
  <c r="J145" i="6"/>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48"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3" i="5"/>
  <c r="I2" i="5"/>
  <c r="I151" i="6" l="1"/>
  <c r="E36" i="6" l="1"/>
  <c r="F36" i="6"/>
  <c r="E37" i="6"/>
  <c r="F37" i="6"/>
  <c r="E38" i="6"/>
  <c r="F38" i="6"/>
  <c r="D38" i="6"/>
  <c r="D37" i="6"/>
  <c r="D36" i="6"/>
  <c r="E34" i="6"/>
  <c r="F34" i="6"/>
  <c r="E35" i="6"/>
  <c r="F35" i="6"/>
  <c r="D35" i="6"/>
  <c r="D34" i="6"/>
  <c r="H2" i="5"/>
  <c r="D39" i="6" l="1"/>
  <c r="F39" i="6"/>
  <c r="E39" i="6"/>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48"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3" i="5"/>
  <c r="F84" i="5"/>
  <c r="C84" i="5" s="1"/>
  <c r="F85" i="5"/>
  <c r="C85" i="5" s="1"/>
  <c r="F86" i="5"/>
  <c r="D86" i="5" s="1"/>
  <c r="F87" i="5"/>
  <c r="C87" i="5" s="1"/>
  <c r="F88" i="5"/>
  <c r="C88" i="5" s="1"/>
  <c r="F89" i="5"/>
  <c r="C89" i="5" s="1"/>
  <c r="F49" i="5"/>
  <c r="C49" i="5" s="1"/>
  <c r="B49" i="5" s="1"/>
  <c r="F50" i="5"/>
  <c r="E50" i="5" s="1"/>
  <c r="F51" i="5"/>
  <c r="E51" i="5" s="1"/>
  <c r="F52" i="5"/>
  <c r="E52" i="5" s="1"/>
  <c r="F53" i="5"/>
  <c r="D53" i="5" s="1"/>
  <c r="F54" i="5"/>
  <c r="D54" i="5" s="1"/>
  <c r="F55" i="5"/>
  <c r="C55" i="5" s="1"/>
  <c r="F56" i="5"/>
  <c r="C56" i="5" s="1"/>
  <c r="F57" i="5"/>
  <c r="C57" i="5" s="1"/>
  <c r="F58" i="5"/>
  <c r="E58" i="5" s="1"/>
  <c r="F59" i="5"/>
  <c r="E59" i="5" s="1"/>
  <c r="F60" i="5"/>
  <c r="C60" i="5" s="1"/>
  <c r="F61" i="5"/>
  <c r="D61" i="5" s="1"/>
  <c r="F62" i="5"/>
  <c r="D62" i="5" s="1"/>
  <c r="F63" i="5"/>
  <c r="C63" i="5" s="1"/>
  <c r="F64" i="5"/>
  <c r="C64" i="5" s="1"/>
  <c r="F65" i="5"/>
  <c r="C65" i="5" s="1"/>
  <c r="F66" i="5"/>
  <c r="E66" i="5" s="1"/>
  <c r="F67" i="5"/>
  <c r="E67" i="5" s="1"/>
  <c r="F68" i="5"/>
  <c r="E68" i="5" s="1"/>
  <c r="F69" i="5"/>
  <c r="D69" i="5" s="1"/>
  <c r="F70" i="5"/>
  <c r="D70" i="5" s="1"/>
  <c r="F71" i="5"/>
  <c r="C71" i="5" s="1"/>
  <c r="F72" i="5"/>
  <c r="C72" i="5" s="1"/>
  <c r="F73" i="5"/>
  <c r="C73" i="5" s="1"/>
  <c r="F74" i="5"/>
  <c r="E74" i="5" s="1"/>
  <c r="F75" i="5"/>
  <c r="E75" i="5" s="1"/>
  <c r="F76" i="5"/>
  <c r="C76" i="5" s="1"/>
  <c r="B76" i="5" s="1"/>
  <c r="F77" i="5"/>
  <c r="D77" i="5" s="1"/>
  <c r="F78" i="5"/>
  <c r="D78" i="5" s="1"/>
  <c r="F79" i="5"/>
  <c r="C79" i="5" s="1"/>
  <c r="F80" i="5"/>
  <c r="C80" i="5" s="1"/>
  <c r="F81" i="5"/>
  <c r="C81" i="5" s="1"/>
  <c r="F82" i="5"/>
  <c r="E82" i="5" s="1"/>
  <c r="F83" i="5"/>
  <c r="E83" i="5" s="1"/>
  <c r="F48" i="5"/>
  <c r="E48" i="5" s="1"/>
  <c r="F4" i="5"/>
  <c r="E4" i="5" s="1"/>
  <c r="F5" i="5"/>
  <c r="D5" i="5" s="1"/>
  <c r="F6" i="5"/>
  <c r="C6" i="5" s="1"/>
  <c r="F7" i="5"/>
  <c r="C7" i="5" s="1"/>
  <c r="F8" i="5"/>
  <c r="E8" i="5" s="1"/>
  <c r="F9" i="5"/>
  <c r="D9" i="5" s="1"/>
  <c r="F10" i="5"/>
  <c r="E10" i="5" s="1"/>
  <c r="F11" i="5"/>
  <c r="E11" i="5" s="1"/>
  <c r="F12" i="5"/>
  <c r="C12" i="5" s="1"/>
  <c r="F13" i="5"/>
  <c r="C13" i="5" s="1"/>
  <c r="B13" i="5" s="1"/>
  <c r="F14" i="5"/>
  <c r="C14" i="5" s="1"/>
  <c r="B14" i="5" s="1"/>
  <c r="F15" i="5"/>
  <c r="E15" i="5" s="1"/>
  <c r="F16" i="5"/>
  <c r="E16" i="5" s="1"/>
  <c r="F17" i="5"/>
  <c r="D17" i="5" s="1"/>
  <c r="F18" i="5"/>
  <c r="D18" i="5" s="1"/>
  <c r="F19" i="5"/>
  <c r="E19" i="5" s="1"/>
  <c r="F20" i="5"/>
  <c r="E20" i="5" s="1"/>
  <c r="F21" i="5"/>
  <c r="E21" i="5" s="1"/>
  <c r="F22" i="5"/>
  <c r="C22" i="5" s="1"/>
  <c r="B22" i="5" s="1"/>
  <c r="F23" i="5"/>
  <c r="E23" i="5" s="1"/>
  <c r="F24" i="5"/>
  <c r="E24" i="5" s="1"/>
  <c r="F25" i="5"/>
  <c r="D25" i="5" s="1"/>
  <c r="F26" i="5"/>
  <c r="D26" i="5" s="1"/>
  <c r="F27" i="5"/>
  <c r="E27" i="5" s="1"/>
  <c r="F28" i="5"/>
  <c r="C28" i="5" s="1"/>
  <c r="F29" i="5"/>
  <c r="C29" i="5" s="1"/>
  <c r="B29" i="5" s="1"/>
  <c r="F30" i="5"/>
  <c r="C30" i="5" s="1"/>
  <c r="B30" i="5" s="1"/>
  <c r="F31" i="5"/>
  <c r="D31" i="5" s="1"/>
  <c r="F32" i="5"/>
  <c r="E32" i="5" s="1"/>
  <c r="F33" i="5"/>
  <c r="D33" i="5" s="1"/>
  <c r="F34" i="5"/>
  <c r="E34" i="5" s="1"/>
  <c r="F35" i="5"/>
  <c r="E35" i="5" s="1"/>
  <c r="F36" i="5"/>
  <c r="C36" i="5" s="1"/>
  <c r="F37" i="5"/>
  <c r="E37" i="5" s="1"/>
  <c r="F38" i="5"/>
  <c r="C38" i="5" s="1"/>
  <c r="B38" i="5" s="1"/>
  <c r="F39" i="5"/>
  <c r="C39" i="5" s="1"/>
  <c r="B39" i="5" s="1"/>
  <c r="F40" i="5"/>
  <c r="E40" i="5" s="1"/>
  <c r="F41" i="5"/>
  <c r="D41" i="5" s="1"/>
  <c r="F42" i="5"/>
  <c r="D42" i="5" s="1"/>
  <c r="F43" i="5"/>
  <c r="E43" i="5" s="1"/>
  <c r="F44" i="5"/>
  <c r="E44" i="5" s="1"/>
  <c r="F3" i="5"/>
  <c r="E3" i="5" s="1"/>
  <c r="F46" i="5"/>
  <c r="F47" i="5"/>
  <c r="F45" i="5"/>
  <c r="D7" i="1"/>
  <c r="H46" i="5" s="1"/>
  <c r="D6" i="1"/>
  <c r="H45" i="5" s="1"/>
  <c r="D8" i="1"/>
  <c r="H47" i="5" s="1"/>
  <c r="B85" i="5"/>
  <c r="B84" i="5"/>
  <c r="B60" i="5"/>
  <c r="D6" i="5" l="1"/>
  <c r="D7" i="5"/>
  <c r="A7" i="5" s="1"/>
  <c r="D40" i="5"/>
  <c r="C46" i="5"/>
  <c r="A46" i="5" s="1"/>
  <c r="C144" i="6"/>
  <c r="B144" i="6" s="1"/>
  <c r="C45" i="5"/>
  <c r="B45" i="5" s="1"/>
  <c r="C143" i="6"/>
  <c r="B143" i="6" s="1"/>
  <c r="C47" i="5"/>
  <c r="B47" i="5" s="1"/>
  <c r="C145" i="6"/>
  <c r="B145" i="6" s="1"/>
  <c r="C41" i="5"/>
  <c r="E28" i="5"/>
  <c r="C44" i="5"/>
  <c r="D44" i="5"/>
  <c r="E39" i="5"/>
  <c r="C31" i="5"/>
  <c r="E31" i="5"/>
  <c r="D30" i="5"/>
  <c r="D15" i="5"/>
  <c r="D23" i="5"/>
  <c r="C15" i="5"/>
  <c r="E88" i="5"/>
  <c r="E29" i="5"/>
  <c r="D14" i="5"/>
  <c r="E79" i="5"/>
  <c r="D75" i="5"/>
  <c r="C33" i="5"/>
  <c r="D88" i="5"/>
  <c r="A88" i="5" s="1"/>
  <c r="D74" i="5"/>
  <c r="C86" i="5"/>
  <c r="E72" i="5"/>
  <c r="D67" i="5"/>
  <c r="C24" i="5"/>
  <c r="D82" i="5"/>
  <c r="D63" i="5"/>
  <c r="A63" i="5" s="1"/>
  <c r="C82" i="5"/>
  <c r="E55" i="5"/>
  <c r="D83" i="5"/>
  <c r="D22" i="5"/>
  <c r="E80" i="5"/>
  <c r="D55" i="5"/>
  <c r="A55" i="5" s="1"/>
  <c r="D29" i="5"/>
  <c r="A29" i="5" s="1"/>
  <c r="D21" i="5"/>
  <c r="D13" i="5"/>
  <c r="A13" i="5" s="1"/>
  <c r="C5" i="5"/>
  <c r="C77" i="5"/>
  <c r="E69" i="5"/>
  <c r="E53" i="5"/>
  <c r="E13" i="5"/>
  <c r="C21" i="5"/>
  <c r="D4" i="5"/>
  <c r="D66" i="5"/>
  <c r="C53" i="5"/>
  <c r="E12" i="5"/>
  <c r="C37" i="5"/>
  <c r="D28" i="5"/>
  <c r="A28" i="5" s="1"/>
  <c r="D20" i="5"/>
  <c r="D12" i="5"/>
  <c r="A12" i="5" s="1"/>
  <c r="C4" i="5"/>
  <c r="C66" i="5"/>
  <c r="D51" i="5"/>
  <c r="E36" i="5"/>
  <c r="E5" i="5"/>
  <c r="D36" i="5"/>
  <c r="A36" i="5" s="1"/>
  <c r="C20" i="5"/>
  <c r="E87" i="5"/>
  <c r="D79" i="5"/>
  <c r="E71" i="5"/>
  <c r="E64" i="5"/>
  <c r="C58" i="5"/>
  <c r="D50" i="5"/>
  <c r="E77" i="5"/>
  <c r="C70" i="5"/>
  <c r="C62" i="5"/>
  <c r="C69" i="5"/>
  <c r="E61" i="5"/>
  <c r="C54" i="5"/>
  <c r="C61" i="5"/>
  <c r="D37" i="5"/>
  <c r="C74" i="5"/>
  <c r="D59" i="5"/>
  <c r="D58" i="5"/>
  <c r="C25" i="5"/>
  <c r="C17" i="5"/>
  <c r="C8" i="5"/>
  <c r="D87" i="5"/>
  <c r="C78" i="5"/>
  <c r="D71" i="5"/>
  <c r="A71" i="5" s="1"/>
  <c r="E63" i="5"/>
  <c r="E56" i="5"/>
  <c r="C50" i="5"/>
  <c r="D16" i="5"/>
  <c r="E85" i="5"/>
  <c r="C83" i="5"/>
  <c r="D80" i="5"/>
  <c r="A80" i="5" s="1"/>
  <c r="C75" i="5"/>
  <c r="D72" i="5"/>
  <c r="A72" i="5" s="1"/>
  <c r="C67" i="5"/>
  <c r="D64" i="5"/>
  <c r="C59" i="5"/>
  <c r="D56" i="5"/>
  <c r="A56" i="5" s="1"/>
  <c r="C51" i="5"/>
  <c r="C23" i="5"/>
  <c r="C16" i="5"/>
  <c r="D8" i="5"/>
  <c r="C48" i="5"/>
  <c r="D85" i="5"/>
  <c r="A85" i="5" s="1"/>
  <c r="D48" i="5"/>
  <c r="C40" i="5"/>
  <c r="E76" i="5"/>
  <c r="E60" i="5"/>
  <c r="E7" i="5"/>
  <c r="D39" i="5"/>
  <c r="A39" i="5" s="1"/>
  <c r="D32" i="5"/>
  <c r="E89" i="5"/>
  <c r="D84" i="5"/>
  <c r="A84" i="5" s="1"/>
  <c r="E81" i="5"/>
  <c r="D76" i="5"/>
  <c r="E73" i="5"/>
  <c r="D68" i="5"/>
  <c r="E65" i="5"/>
  <c r="D60" i="5"/>
  <c r="E57" i="5"/>
  <c r="D52" i="5"/>
  <c r="E49" i="5"/>
  <c r="E84" i="5"/>
  <c r="C32" i="5"/>
  <c r="D89" i="5"/>
  <c r="A89" i="5" s="1"/>
  <c r="E86" i="5"/>
  <c r="D81" i="5"/>
  <c r="E78" i="5"/>
  <c r="D73" i="5"/>
  <c r="A73" i="5" s="1"/>
  <c r="E70" i="5"/>
  <c r="C68" i="5"/>
  <c r="D65" i="5"/>
  <c r="A65" i="5" s="1"/>
  <c r="E62" i="5"/>
  <c r="D57" i="5"/>
  <c r="A57" i="5" s="1"/>
  <c r="E54" i="5"/>
  <c r="C52" i="5"/>
  <c r="D49" i="5"/>
  <c r="A49" i="5" s="1"/>
  <c r="D38" i="5"/>
  <c r="A38" i="5" s="1"/>
  <c r="D24" i="5"/>
  <c r="E41" i="5"/>
  <c r="E33" i="5"/>
  <c r="E25" i="5"/>
  <c r="E17" i="5"/>
  <c r="E9" i="5"/>
  <c r="D43" i="5"/>
  <c r="D35" i="5"/>
  <c r="D27" i="5"/>
  <c r="D19" i="5"/>
  <c r="D11" i="5"/>
  <c r="C43" i="5"/>
  <c r="C35" i="5"/>
  <c r="C27" i="5"/>
  <c r="C19" i="5"/>
  <c r="C11" i="5"/>
  <c r="D34" i="5"/>
  <c r="D10" i="5"/>
  <c r="E38" i="5"/>
  <c r="E30" i="5"/>
  <c r="E22" i="5"/>
  <c r="E14" i="5"/>
  <c r="E6" i="5"/>
  <c r="C42" i="5"/>
  <c r="C34" i="5"/>
  <c r="C26" i="5"/>
  <c r="C18" i="5"/>
  <c r="C10" i="5"/>
  <c r="C9" i="5"/>
  <c r="E42" i="5"/>
  <c r="E26" i="5"/>
  <c r="E18" i="5"/>
  <c r="D3" i="5"/>
  <c r="C3" i="5"/>
  <c r="A14" i="5"/>
  <c r="A22" i="5"/>
  <c r="B63" i="5"/>
  <c r="B79" i="5"/>
  <c r="B56" i="5"/>
  <c r="B81" i="5"/>
  <c r="B55" i="5"/>
  <c r="B12" i="5"/>
  <c r="A81" i="5"/>
  <c r="B87" i="5"/>
  <c r="A60" i="5"/>
  <c r="B28" i="5"/>
  <c r="B7" i="5"/>
  <c r="B72" i="5"/>
  <c r="B88" i="5"/>
  <c r="A76" i="5"/>
  <c r="B64" i="5"/>
  <c r="B65" i="5"/>
  <c r="B57" i="5"/>
  <c r="B73" i="5"/>
  <c r="B71" i="5"/>
  <c r="A6" i="5"/>
  <c r="A64" i="5"/>
  <c r="A79" i="5"/>
  <c r="B36" i="5"/>
  <c r="B6" i="5"/>
  <c r="A87" i="5"/>
  <c r="A30" i="5"/>
  <c r="B80" i="5"/>
  <c r="B89" i="5"/>
  <c r="B46" i="5" l="1"/>
  <c r="A45" i="5"/>
  <c r="A47" i="5"/>
  <c r="A34" i="5"/>
  <c r="B54" i="5"/>
  <c r="A44" i="5"/>
  <c r="B74" i="5"/>
  <c r="B21" i="5"/>
  <c r="A82" i="5"/>
  <c r="A54" i="5"/>
  <c r="A5" i="5"/>
  <c r="B4" i="5"/>
  <c r="B18" i="5"/>
  <c r="B70" i="5"/>
  <c r="A26" i="5"/>
  <c r="A66" i="5"/>
  <c r="B40" i="5"/>
  <c r="A15" i="5"/>
  <c r="B33" i="5"/>
  <c r="A16" i="5"/>
  <c r="A3" i="5"/>
  <c r="B3" i="5"/>
  <c r="B66" i="5"/>
  <c r="B77" i="5"/>
  <c r="B42" i="5"/>
  <c r="B37" i="5"/>
  <c r="B53" i="5"/>
  <c r="B69" i="5"/>
  <c r="A43" i="5"/>
  <c r="B82" i="5"/>
  <c r="A11" i="5"/>
  <c r="A9" i="5"/>
  <c r="B48" i="5"/>
  <c r="B8" i="5"/>
  <c r="A69" i="5"/>
  <c r="B20" i="5"/>
  <c r="B43" i="5"/>
  <c r="A10" i="5"/>
  <c r="A17" i="5"/>
  <c r="A61" i="5"/>
  <c r="A53" i="5"/>
  <c r="A4" i="5"/>
  <c r="B24" i="5"/>
  <c r="A70" i="5"/>
  <c r="B67" i="5"/>
  <c r="B9" i="5"/>
  <c r="B5" i="5"/>
  <c r="B34" i="5"/>
  <c r="B35" i="5"/>
  <c r="B59" i="5"/>
  <c r="B61" i="5"/>
  <c r="A31" i="5"/>
  <c r="B78" i="5"/>
  <c r="A58" i="5"/>
  <c r="A25" i="5"/>
  <c r="B86" i="5"/>
  <c r="B17" i="5"/>
  <c r="A77" i="5"/>
  <c r="A86" i="5"/>
  <c r="A37" i="5"/>
  <c r="B58" i="5"/>
  <c r="B50" i="5"/>
  <c r="A21" i="5"/>
  <c r="B62" i="5"/>
  <c r="A35" i="5"/>
  <c r="A19" i="5"/>
  <c r="A51" i="5"/>
  <c r="A8" i="5"/>
  <c r="B25" i="5"/>
  <c r="A20" i="5"/>
  <c r="B10" i="5"/>
  <c r="A42" i="5"/>
  <c r="B19" i="5"/>
  <c r="B68" i="5"/>
  <c r="A74" i="5"/>
  <c r="B32" i="5"/>
  <c r="A83" i="5"/>
  <c r="B52" i="5"/>
  <c r="A24" i="5"/>
  <c r="A59" i="5"/>
  <c r="B51" i="5"/>
  <c r="B31" i="5"/>
  <c r="A23" i="5"/>
  <c r="A52" i="5"/>
  <c r="A67" i="5"/>
  <c r="A75" i="5"/>
  <c r="B41" i="5"/>
  <c r="B83" i="5"/>
  <c r="A50" i="5"/>
  <c r="A48" i="5"/>
  <c r="A62" i="5"/>
  <c r="B15" i="5"/>
  <c r="A41" i="5"/>
  <c r="B16" i="5"/>
  <c r="B26" i="5"/>
  <c r="B23" i="5"/>
  <c r="A27" i="5"/>
  <c r="B44" i="5"/>
  <c r="A68" i="5"/>
  <c r="B75" i="5"/>
  <c r="A32" i="5"/>
  <c r="A78" i="5"/>
  <c r="A40" i="5"/>
  <c r="B11" i="5"/>
  <c r="A33" i="5"/>
  <c r="B27" i="5"/>
  <c r="A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100" authorId="0" shapeId="0" xr:uid="{00000000-0006-0000-0200-000001000000}">
      <text>
        <r>
          <rPr>
            <b/>
            <sz val="9"/>
            <color indexed="81"/>
            <rFont val="Tahoma"/>
            <family val="2"/>
          </rPr>
          <t xml:space="preserve">This is after debiting assumed contracted resources that are not yet built, itemized on the REN_Existing_Resources tab of the RESOLVE UI.
</t>
        </r>
      </text>
    </comment>
    <comment ref="U106" authorId="0" shapeId="0" xr:uid="{00000000-0006-0000-0200-000002000000}">
      <text>
        <r>
          <rPr>
            <b/>
            <sz val="9"/>
            <color indexed="81"/>
            <rFont val="Tahoma"/>
            <family val="2"/>
          </rPr>
          <t>=sum of net remaining free in overall zone (which is entirely selected) and the selected FC new Tx build</t>
        </r>
      </text>
    </comment>
    <comment ref="W106" authorId="0" shapeId="0" xr:uid="{00000000-0006-0000-0200-000003000000}">
      <text>
        <r>
          <rPr>
            <b/>
            <sz val="9"/>
            <color indexed="81"/>
            <rFont val="Tahoma"/>
            <family val="2"/>
          </rPr>
          <t>=sum of net remaining free in overall zone (which is entirely selected) and the selected FC new Tx build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 authorId="0" shapeId="0" xr:uid="{00000000-0006-0000-0500-000001000000}">
      <text>
        <r>
          <rPr>
            <b/>
            <sz val="9"/>
            <color indexed="81"/>
            <rFont val="Tahoma"/>
            <family val="2"/>
          </rPr>
          <t>Copied from REN_Candidate with Out-of-State Renewable Filter set to Existing Tx Only</t>
        </r>
      </text>
    </comment>
    <comment ref="J1" authorId="0" shapeId="0" xr:uid="{00000000-0006-0000-0500-000002000000}">
      <text>
        <r>
          <rPr>
            <b/>
            <sz val="9"/>
            <color indexed="81"/>
            <rFont val="Tahoma"/>
            <family val="2"/>
          </rPr>
          <t>Copied from REN_Candidate with Out-of-State Renewable Filter set to Existing &amp; New Tx</t>
        </r>
      </text>
    </comment>
    <comment ref="L1" authorId="0" shapeId="0" xr:uid="{00000000-0006-0000-0500-000003000000}">
      <text>
        <r>
          <rPr>
            <b/>
            <sz val="9"/>
            <color indexed="81"/>
            <rFont val="Tahoma"/>
            <family val="2"/>
          </rPr>
          <t>Copied from REN_Tx_Costs</t>
        </r>
      </text>
    </comment>
    <comment ref="P1" authorId="0" shapeId="0" xr:uid="{00000000-0006-0000-0500-000004000000}">
      <text>
        <r>
          <rPr>
            <b/>
            <sz val="9"/>
            <color indexed="81"/>
            <rFont val="Tahoma"/>
            <family val="2"/>
          </rPr>
          <t>Copied from REN_Tx_Costs</t>
        </r>
      </text>
    </comment>
    <comment ref="H19" authorId="0" shapeId="0" xr:uid="{00000000-0006-0000-0500-000005000000}">
      <text>
        <r>
          <rPr>
            <b/>
            <sz val="9"/>
            <color indexed="81"/>
            <rFont val="Tahoma"/>
            <family val="2"/>
          </rPr>
          <t>RESOLVE says there is no potential here</t>
        </r>
      </text>
    </comment>
    <comment ref="H24" authorId="0" shapeId="0" xr:uid="{00000000-0006-0000-0500-000006000000}">
      <text>
        <r>
          <rPr>
            <b/>
            <sz val="9"/>
            <color indexed="81"/>
            <rFont val="Tahoma"/>
            <family val="2"/>
          </rPr>
          <t>RESOLVE says there is no potential here</t>
        </r>
      </text>
    </comment>
    <comment ref="D25" authorId="0" shapeId="0" xr:uid="{00000000-0006-0000-0500-000007000000}">
      <text>
        <r>
          <rPr>
            <b/>
            <sz val="9"/>
            <color indexed="81"/>
            <rFont val="Tahoma"/>
            <family val="2"/>
          </rPr>
          <t>LSEs considered Southern Nevada as in CAISO system</t>
        </r>
      </text>
    </comment>
    <comment ref="H25" authorId="0" shapeId="0" xr:uid="{00000000-0006-0000-0500-000008000000}">
      <text>
        <r>
          <rPr>
            <b/>
            <sz val="9"/>
            <color indexed="81"/>
            <rFont val="Tahoma"/>
            <family val="2"/>
          </rPr>
          <t>RESOLVE says there is no potential here</t>
        </r>
      </text>
    </comment>
    <comment ref="H27" authorId="0" shapeId="0" xr:uid="{00000000-0006-0000-0500-000009000000}">
      <text>
        <r>
          <rPr>
            <b/>
            <sz val="9"/>
            <color indexed="81"/>
            <rFont val="Tahoma"/>
            <family val="2"/>
          </rPr>
          <t>RESOLVE says there is no potential here</t>
        </r>
      </text>
    </comment>
    <comment ref="D44" authorId="0" shapeId="0" xr:uid="{00000000-0006-0000-0500-00000A000000}">
      <text>
        <r>
          <rPr>
            <b/>
            <sz val="9"/>
            <color indexed="81"/>
            <rFont val="Tahoma"/>
            <family val="2"/>
          </rPr>
          <t>LSEs considered Southern Nevada as in CAISO system</t>
        </r>
      </text>
    </comment>
    <comment ref="D52" authorId="0" shapeId="0" xr:uid="{00000000-0006-0000-0500-00000B000000}">
      <text>
        <r>
          <rPr>
            <b/>
            <sz val="9"/>
            <color indexed="81"/>
            <rFont val="Tahoma"/>
            <family val="2"/>
          </rPr>
          <t>LSEs considered Southern Nevada as in CAISO system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1" authorId="0" shapeId="0" xr:uid="{5DB70374-8F5E-4FA2-A3D0-870CC55B5C18}">
      <text>
        <r>
          <rPr>
            <b/>
            <sz val="9"/>
            <color indexed="81"/>
            <rFont val="Tahoma"/>
            <family val="2"/>
          </rPr>
          <t>2/1 correction: This should be 1000 MW but staff did not incorporate into RESOLVE and rerun because it is unlikely to affect results.</t>
        </r>
      </text>
    </comment>
    <comment ref="E12" authorId="0" shapeId="0" xr:uid="{CC93C208-4D9F-4654-B58F-F01DC61BA61A}">
      <text>
        <r>
          <rPr>
            <b/>
            <sz val="9"/>
            <color indexed="81"/>
            <rFont val="Tahoma"/>
            <family val="2"/>
          </rPr>
          <t>2/1 correction: This should be 1000 MW but staff did not incorporate into RESOLVE and rerun because it is unlikely to affect results.</t>
        </r>
      </text>
    </comment>
    <comment ref="Q12" authorId="0" shapeId="0" xr:uid="{00000000-0006-0000-0600-000003000000}">
      <text>
        <r>
          <rPr>
            <b/>
            <sz val="9"/>
            <color indexed="81"/>
            <rFont val="Tahoma"/>
            <family val="2"/>
          </rPr>
          <t>Westlands and Greater Carrizo approximately proportionally reduced to fit within Southern PG&amp;E cap.</t>
        </r>
      </text>
    </comment>
    <comment ref="Q13" authorId="0" shapeId="0" xr:uid="{00000000-0006-0000-0600-000004000000}">
      <text>
        <r>
          <rPr>
            <b/>
            <sz val="9"/>
            <color indexed="81"/>
            <rFont val="Tahoma"/>
            <family val="2"/>
          </rPr>
          <t>Westlands and Greater Carrizo approximately proportionally reduced to fit within Southern PG&amp;E cap.</t>
        </r>
      </text>
    </comment>
    <comment ref="Q14" authorId="0" shapeId="0" xr:uid="{00000000-0006-0000-0600-000005000000}">
      <text>
        <r>
          <rPr>
            <b/>
            <sz val="9"/>
            <color indexed="81"/>
            <rFont val="Tahoma"/>
            <family val="2"/>
          </rPr>
          <t>Central Vly Los Banos reduced to level just above this zone's wind resource potential to fit within Southern PG&amp;E cap. RESOLVE tends not to pick any solar in this zone.</t>
        </r>
      </text>
    </comment>
    <comment ref="N21" authorId="0" shapeId="0" xr:uid="{00000000-0006-0000-0600-000006000000}">
      <text>
        <r>
          <rPr>
            <b/>
            <sz val="9"/>
            <color indexed="81"/>
            <rFont val="Tahoma"/>
            <family val="2"/>
          </rPr>
          <t>Cost of larger major upgrade for overall zone is used as a proxy for the cost of upgrading the individual zone to an amount above 300 MW.</t>
        </r>
      </text>
    </comment>
    <comment ref="Q24" authorId="0" shapeId="0" xr:uid="{00000000-0006-0000-0600-000007000000}">
      <text>
        <r>
          <rPr>
            <b/>
            <sz val="9"/>
            <color indexed="81"/>
            <rFont val="Tahoma"/>
            <family val="2"/>
          </rPr>
          <t>Riverside E &amp; Palm Springs reduced to fit within SoCal Desert So NV overall zone limits.  Mtn Pass El Dorado and Greater Imperial were not modified to ensure comparable access to WY wind, So NV resources, and Greater Imperial geothermal, all resources which RESOLVE tends to value.</t>
        </r>
      </text>
    </comment>
    <comment ref="R24" authorId="0" shapeId="0" xr:uid="{00000000-0006-0000-0600-000008000000}">
      <text>
        <r>
          <rPr>
            <b/>
            <sz val="9"/>
            <color indexed="81"/>
            <rFont val="Tahoma"/>
            <family val="2"/>
          </rPr>
          <t>Riverside E &amp; Palm Springs reduced to fit within SoCal Desert So NV overall zone limits.  Mtn Pass El Dorado and Greater Imperial were not modified to ensure comparable access to WY wind, So NV resources, and Greater Imperial geothermal, all resources which RESOLVE tends to value.</t>
        </r>
      </text>
    </comment>
  </commentList>
</comments>
</file>

<file path=xl/sharedStrings.xml><?xml version="1.0" encoding="utf-8"?>
<sst xmlns="http://schemas.openxmlformats.org/spreadsheetml/2006/main" count="1635" uniqueCount="315">
  <si>
    <t>New_Resource_Type</t>
  </si>
  <si>
    <t>Tech_type</t>
  </si>
  <si>
    <t>Tech_type_simple</t>
  </si>
  <si>
    <t>InState_OOS</t>
  </si>
  <si>
    <t>Tech_Sub_Type</t>
  </si>
  <si>
    <t>Servm_type_better</t>
  </si>
  <si>
    <t>Servm_type_current</t>
  </si>
  <si>
    <t>RESOLVE resource type</t>
  </si>
  <si>
    <t>Resolve Resource Name</t>
  </si>
  <si>
    <t>Active Tx Zone</t>
  </si>
  <si>
    <t>outside main zone existing tx</t>
  </si>
  <si>
    <t>outside main zone new tx</t>
  </si>
  <si>
    <t>Tx Zone</t>
  </si>
  <si>
    <t>CAISO_New_Advanced_CCGT</t>
  </si>
  <si>
    <t>CC</t>
  </si>
  <si>
    <t>In-state</t>
  </si>
  <si>
    <t>Solar_FixedTilt</t>
  </si>
  <si>
    <t>SolarPV_Fixed</t>
  </si>
  <si>
    <t>Solar PV</t>
  </si>
  <si>
    <t>Northern_California_Solar</t>
  </si>
  <si>
    <t>Northern_California</t>
  </si>
  <si>
    <t>Central_Valley_North_Los_Banos</t>
  </si>
  <si>
    <t>CAISO_New_Aero_CT</t>
  </si>
  <si>
    <t>CT</t>
  </si>
  <si>
    <t>Solar_Track1axis</t>
  </si>
  <si>
    <t>SolarPV_Tracking</t>
  </si>
  <si>
    <t>PV Single Axis</t>
  </si>
  <si>
    <t>Solano_Solar</t>
  </si>
  <si>
    <t>Solano</t>
  </si>
  <si>
    <t>Mountain_Pass_El_Dorado</t>
  </si>
  <si>
    <t>CAISO_New_Conventional_DR</t>
  </si>
  <si>
    <t>DR</t>
  </si>
  <si>
    <t>Solar_Track2axis</t>
  </si>
  <si>
    <t>Central_Valley_North_Los_Banos_Solar</t>
  </si>
  <si>
    <t>Greater_Carrizo</t>
  </si>
  <si>
    <t>CAISO_New_Flexible_Load_Shift</t>
  </si>
  <si>
    <t>Solar_Thermal</t>
  </si>
  <si>
    <t>Solar Thermal</t>
  </si>
  <si>
    <t>Westlands_Solar</t>
  </si>
  <si>
    <t>Westlands</t>
  </si>
  <si>
    <t>Greater_Imperial</t>
  </si>
  <si>
    <t>CAISO_New_Flow_Battery</t>
  </si>
  <si>
    <t>Battery Storage</t>
  </si>
  <si>
    <t>Battery</t>
  </si>
  <si>
    <t>Solar PV - Tracking - 20MW+Solar_Track1axis</t>
  </si>
  <si>
    <t>Greater_Carrizo_Solar</t>
  </si>
  <si>
    <t>Kramer_Inyokern</t>
  </si>
  <si>
    <t>CAISO_New_Li_Battery</t>
  </si>
  <si>
    <t>Battery_1_hr</t>
  </si>
  <si>
    <t>Tehachapi_Solar</t>
  </si>
  <si>
    <t>Tehachapi</t>
  </si>
  <si>
    <t>Southern_California_Desert</t>
  </si>
  <si>
    <t>CAISO_New_Pumped_Storage</t>
  </si>
  <si>
    <t>PSH</t>
  </si>
  <si>
    <t>Battery_4_hr</t>
  </si>
  <si>
    <t>Kramer_Inyokern_Solar</t>
  </si>
  <si>
    <t>CAISO_New_Reciprocating_Engine</t>
  </si>
  <si>
    <t>ICE</t>
  </si>
  <si>
    <t>Mountain_Pass_El_Dorado_Solar</t>
  </si>
  <si>
    <t>Riverside_East_Palm_Springs</t>
  </si>
  <si>
    <t>CAISO_New_Small_Hydro</t>
  </si>
  <si>
    <t>Hydro</t>
  </si>
  <si>
    <t>Southern_California_Desert_Solar</t>
  </si>
  <si>
    <t>Solar</t>
  </si>
  <si>
    <t>Riverside_East_Palm_Springs_Solar</t>
  </si>
  <si>
    <t>Greater_Imperial_Solar</t>
  </si>
  <si>
    <t>Distributed_Solar</t>
  </si>
  <si>
    <t>None</t>
  </si>
  <si>
    <t>Baja_California_Solar</t>
  </si>
  <si>
    <t>Utah_Solar</t>
  </si>
  <si>
    <t>Southern_Nevada_Solar</t>
  </si>
  <si>
    <t>Arizona_Solar</t>
  </si>
  <si>
    <t>New_Mexico_Solar</t>
  </si>
  <si>
    <t>Northern_California_Wind</t>
  </si>
  <si>
    <t>Solano_Wind</t>
  </si>
  <si>
    <t>Central_Valley_North_Los_Banos_Wind</t>
  </si>
  <si>
    <t>Greater_Carrizo_Wind</t>
  </si>
  <si>
    <t>OOS</t>
  </si>
  <si>
    <t>Tehachapi_Wind</t>
  </si>
  <si>
    <t>Kramer_Inyokern_Wind</t>
  </si>
  <si>
    <t>Southern_California_Desert_Wind</t>
  </si>
  <si>
    <t>Riverside_East_Palm_Springs_Wind</t>
  </si>
  <si>
    <t>Greater_Imperial_Wind</t>
  </si>
  <si>
    <t>Wind</t>
  </si>
  <si>
    <t>Distributed_Wind</t>
  </si>
  <si>
    <t>Baja_California_Wind</t>
  </si>
  <si>
    <t>Pacific_Northwest_Wind</t>
  </si>
  <si>
    <t>NW_Ext_Tx_Wind</t>
  </si>
  <si>
    <t>Idaho_Wind</t>
  </si>
  <si>
    <t>Utah_Wind</t>
  </si>
  <si>
    <t>Wyoming_Wind</t>
  </si>
  <si>
    <t>Southern_Nevada_Wind</t>
  </si>
  <si>
    <t>Arizona_Wind</t>
  </si>
  <si>
    <t>New_Mexico_Wind</t>
  </si>
  <si>
    <t>SW_Ext_Tx_Wind</t>
  </si>
  <si>
    <t>InState_Biomass</t>
  </si>
  <si>
    <t>NW_Ext_Tx_WIND</t>
  </si>
  <si>
    <t>Greater_Imperial_Geothermal</t>
  </si>
  <si>
    <t>Northern_California_Geothermal</t>
  </si>
  <si>
    <t>Pacific_Northwest_Geothermal</t>
  </si>
  <si>
    <t>Southern_Nevada_Geothermal</t>
  </si>
  <si>
    <t>Biomass/Wood</t>
  </si>
  <si>
    <t>Biomass</t>
  </si>
  <si>
    <t>Geothermal</t>
  </si>
  <si>
    <t>Other_New_Solar</t>
  </si>
  <si>
    <t>Other_New_Wind</t>
  </si>
  <si>
    <t>Other_New_Biogas</t>
  </si>
  <si>
    <t>Biogas_LandfillGas</t>
  </si>
  <si>
    <t>RESOLVE resource potential: Existing Tx Only</t>
  </si>
  <si>
    <t>RESOLVE resource potential: Existing &amp; New Tx</t>
  </si>
  <si>
    <t>In-State</t>
  </si>
  <si>
    <t>Out-Of-State</t>
  </si>
  <si>
    <t>Note: Resources with #N/A as transmission zone were not made available to the model for this scenario</t>
  </si>
  <si>
    <t>RESOLVE Resource</t>
  </si>
  <si>
    <t>EO Renewable Resource Summary by Location (MW)</t>
  </si>
  <si>
    <t>FCDS Renewable Resource Summary by Location (MW)</t>
  </si>
  <si>
    <t>Remaining FCDS MW</t>
  </si>
  <si>
    <t>EODS MW</t>
  </si>
  <si>
    <t>MW</t>
  </si>
  <si>
    <t>Pumped Storage</t>
  </si>
  <si>
    <t>42mmt_Ref_20181101_2017_IEPR</t>
  </si>
  <si>
    <t>Battery Storage Hours</t>
  </si>
  <si>
    <t>Hours</t>
  </si>
  <si>
    <t>RESOLVE Resource Name</t>
  </si>
  <si>
    <t>In-OO-St</t>
  </si>
  <si>
    <t>Tech</t>
  </si>
  <si>
    <t>FC</t>
  </si>
  <si>
    <t>Deliverability</t>
  </si>
  <si>
    <t>EO</t>
  </si>
  <si>
    <t>Row Labels</t>
  </si>
  <si>
    <t>Grand Total</t>
  </si>
  <si>
    <t>Sum of 42mmt_Ref_20181101_2017_IEPR</t>
  </si>
  <si>
    <t>(Multiple Items)</t>
  </si>
  <si>
    <t>Tech+In-OO-St</t>
  </si>
  <si>
    <t>Tech+DS</t>
  </si>
  <si>
    <t>Solar In-state</t>
  </si>
  <si>
    <t>Wind In-state</t>
  </si>
  <si>
    <t>Solar OOS</t>
  </si>
  <si>
    <t>Wind OOS</t>
  </si>
  <si>
    <t>Geothermal OOS</t>
  </si>
  <si>
    <t>Solar FC</t>
  </si>
  <si>
    <t>Wind FC</t>
  </si>
  <si>
    <t>Geothermal FC</t>
  </si>
  <si>
    <t>Solar EO</t>
  </si>
  <si>
    <t>Wind EO</t>
  </si>
  <si>
    <t>Geothermal EO</t>
  </si>
  <si>
    <t>MW Selected Resources by Deliverability</t>
  </si>
  <si>
    <t>MW Selected Resources by In-state/OOS</t>
  </si>
  <si>
    <t>MW Selected Resources by In-state/OOS and Type</t>
  </si>
  <si>
    <t>In-state (all)</t>
  </si>
  <si>
    <t>OOS (all)</t>
  </si>
  <si>
    <t>check</t>
  </si>
  <si>
    <t>Name</t>
  </si>
  <si>
    <t>A</t>
  </si>
  <si>
    <t>B</t>
  </si>
  <si>
    <t>C</t>
  </si>
  <si>
    <t>Unit</t>
  </si>
  <si>
    <t>$MM</t>
  </si>
  <si>
    <t>Greenhouse Gas Emissions</t>
  </si>
  <si>
    <t>MMtCO2</t>
  </si>
  <si>
    <t>Effective RPS (incl. banked RECs)</t>
  </si>
  <si>
    <t>% of Retail Sales</t>
  </si>
  <si>
    <t>Renewable Curtailment</t>
  </si>
  <si>
    <t>% of RPS Gen.</t>
  </si>
  <si>
    <t>%</t>
  </si>
  <si>
    <t>Marginal GHG Cost</t>
  </si>
  <si>
    <t>$/tCO2</t>
  </si>
  <si>
    <t>Actual Reserve Margin</t>
  </si>
  <si>
    <t>Imports</t>
  </si>
  <si>
    <t>GWh</t>
  </si>
  <si>
    <t>Exports</t>
  </si>
  <si>
    <t>Load</t>
  </si>
  <si>
    <t>Operational Portfolio Metrics</t>
  </si>
  <si>
    <t>Annual Cost Metrics</t>
  </si>
  <si>
    <t>32mmt_SB100plus_20181210_ExistTX</t>
  </si>
  <si>
    <t>(uses CEC 2017 IEPR high load EV load)</t>
  </si>
  <si>
    <t>Sum of 32mmt_SB100plus_20181210_ExistTX</t>
  </si>
  <si>
    <t>Storage results manually copied from Scenario Comparison</t>
  </si>
  <si>
    <t>FCDS</t>
  </si>
  <si>
    <t>As-is RESOLVE output</t>
  </si>
  <si>
    <t>All values are 2030 MW</t>
  </si>
  <si>
    <t>Solar sum</t>
  </si>
  <si>
    <t>Wind sum</t>
  </si>
  <si>
    <t>Geothermal sum</t>
  </si>
  <si>
    <t>Total by deliverability category</t>
  </si>
  <si>
    <t>Checks manually adjusted version against transmission potential</t>
  </si>
  <si>
    <t>32mmt_SB100plus_20181212_ExistTXandWYNM_WYNMcap</t>
  </si>
  <si>
    <t>Sum of 32mmt_SB100plus_20181212_ExistTXandWYNM_WYNMcap</t>
  </si>
  <si>
    <t>MW Selected In-state Resources by Type</t>
  </si>
  <si>
    <t>MW Selected OOS Resources by Type and Region</t>
  </si>
  <si>
    <t>Baja_CA_Wind</t>
  </si>
  <si>
    <t>Baja_CA_Solar</t>
  </si>
  <si>
    <t>Pac_NW_Geothermal</t>
  </si>
  <si>
    <t>Geothermal In-st</t>
  </si>
  <si>
    <t>42RSPw/2017IEPR</t>
  </si>
  <si>
    <t>32w/ExistTXonly</t>
  </si>
  <si>
    <t>32w/NewTX&amp;WYNM</t>
  </si>
  <si>
    <t>32w/NewTX&amp;WYNM
Case C</t>
  </si>
  <si>
    <t>32w/ExistTXonly
Case B</t>
  </si>
  <si>
    <t>New Renewables Fixed Costs</t>
  </si>
  <si>
    <t>New Storage Fixed Costs</t>
  </si>
  <si>
    <t>New Transmission Fixed Costs</t>
  </si>
  <si>
    <t>Total Operating Costs</t>
  </si>
  <si>
    <t>Case</t>
  </si>
  <si>
    <t>Total New Resource Costs + Operating Costs</t>
  </si>
  <si>
    <t>32mmt_TXU_20190124_ExistTX</t>
  </si>
  <si>
    <t>32mmt_TXU_20190124_ExistTXandWYNM_WYNMcap</t>
  </si>
  <si>
    <t>Sum of 32mmt_TXU_20190124_ExistTX</t>
  </si>
  <si>
    <t>Sum of 32mmt_TXU_20190124_ExistTXandWYNM_WYNMcap</t>
  </si>
  <si>
    <t>42w/2017IEPR
Case A</t>
  </si>
  <si>
    <t>Updated 32w/ExistTXonly
Case B</t>
  </si>
  <si>
    <t>Updated 32w/NewTX&amp;WYNM
Case C</t>
  </si>
  <si>
    <t>MW Selected In-state Resources by Type and Region</t>
  </si>
  <si>
    <t>Batt 2 hour</t>
  </si>
  <si>
    <t>Batt 4 hour</t>
  </si>
  <si>
    <t>Transmission Capability Estimates and Costs - CAISO Data (2019-2020 TPP)</t>
  </si>
  <si>
    <t>Annualization Factor</t>
  </si>
  <si>
    <t xml:space="preserve">AFUDC (Allowance for Funds Used During Construction) </t>
  </si>
  <si>
    <t>Tx Capability Estimated for 2019-2020 TPP</t>
  </si>
  <si>
    <t>Estimated FCDS Capability (MW)</t>
  </si>
  <si>
    <t>Incremental Upgrade Cost Estimate ($MM)</t>
  </si>
  <si>
    <t>Estimated EODS Capability**
(MW)</t>
  </si>
  <si>
    <t>Incremental EODS</t>
  </si>
  <si>
    <t>Overall Levelized Upgrade Cost</t>
  </si>
  <si>
    <t>Weighted Avg Levelized Upgrade Cost</t>
  </si>
  <si>
    <t>Transmission Area</t>
  </si>
  <si>
    <t>Existing System</t>
  </si>
  <si>
    <t>Minor Upgrades</t>
  </si>
  <si>
    <t>Major Upgrade #1</t>
  </si>
  <si>
    <t>Major Upgrade #2</t>
  </si>
  <si>
    <t>$/kW-yr</t>
  </si>
  <si>
    <t>"Superzone" Name</t>
  </si>
  <si>
    <t>Northern CA</t>
  </si>
  <si>
    <t>Northern CA = overall limits for NorCal minus limits for Solano</t>
  </si>
  <si>
    <t>- Round mountain</t>
  </si>
  <si>
    <t>- Humboldt</t>
  </si>
  <si>
    <t>- Sacramento River</t>
  </si>
  <si>
    <t>- Solano</t>
  </si>
  <si>
    <t>Southern PG&amp;E</t>
  </si>
  <si>
    <t>- Westlands</t>
  </si>
  <si>
    <t>- Kern and Greater Carrizo</t>
  </si>
  <si>
    <t>Greater Carrizo</t>
  </si>
  <si>
    <t>- Central Valley North &amp; Los Banos</t>
  </si>
  <si>
    <t>Central Valley North &amp; Los Banos</t>
  </si>
  <si>
    <t>Greater Kramer (North of Lugo)</t>
  </si>
  <si>
    <t>Greater Kramer</t>
  </si>
  <si>
    <t>- North of Victor</t>
  </si>
  <si>
    <t>- Inyokern and North of Kramer</t>
  </si>
  <si>
    <t>- Pisgah</t>
  </si>
  <si>
    <t>Southern CA Desert and Southern NV</t>
  </si>
  <si>
    <t>- Southern NV (GridLiance-VEA), El Dorado and Mountain Pass</t>
  </si>
  <si>
    <t>Mountain Pass El Dorado</t>
  </si>
  <si>
    <t>- Southern NV (GridLiance-VEA)</t>
  </si>
  <si>
    <t>- Greater Imperial*</t>
  </si>
  <si>
    <t>Greater Imperial</t>
  </si>
  <si>
    <t>- Riverside East &amp; Palm Springs</t>
  </si>
  <si>
    <t>Riverside East &amp; Palm Springs</t>
  </si>
  <si>
    <t>CAISO Transmission Zone</t>
  </si>
  <si>
    <t>RESOLVE Tx Zone</t>
  </si>
  <si>
    <t>Remaining EODS</t>
  </si>
  <si>
    <t>materially exceeds transmission potential - RESOLVE assumed it would be valuable to pay for transmission upgrades to add FCDS access (RESOLVE can only add FCDS, it does not choose to add FCDS vs. EO when they run out)</t>
  </si>
  <si>
    <t>B Updated</t>
  </si>
  <si>
    <t>C Updated</t>
  </si>
  <si>
    <t>Selected Fully Deliverable Resources on New Transmission</t>
  </si>
  <si>
    <t>New FCDS Resources Requiring New Transmission</t>
  </si>
  <si>
    <t>New FCDS Resources (MW)</t>
  </si>
  <si>
    <t>RESOLVE FC Input</t>
  </si>
  <si>
    <t>RESOLVE EO Input</t>
  </si>
  <si>
    <t>Actual Remaining FC MW</t>
  </si>
  <si>
    <t>RESOLVE Zone Description</t>
  </si>
  <si>
    <t>Change solar to EO to make room for FC geo</t>
  </si>
  <si>
    <t>Change solar to EO to make room for FC geo and NW wind</t>
  </si>
  <si>
    <t>Change solar to EO to make room for FC WY or SoNV wind and SoNV geo</t>
  </si>
  <si>
    <t>Change to FC by leftover available after changing geo to FC</t>
  </si>
  <si>
    <t>Change to FC using freed amount from changing solar to EO</t>
  </si>
  <si>
    <t>Change solar to EO to make room for FC NM wind</t>
  </si>
  <si>
    <t>Eliminate small 33 MW new TX in Westlands by moving 40 MW (a round number) FC Westlands solar to EO Solano solar</t>
  </si>
  <si>
    <t>Transmission Potential Available in RESOLVE</t>
  </si>
  <si>
    <t>Columns B:K are the data provided by the CAISO; Columns L:Y contain additional CPUC calculations to translate the data into RESOLVE-compatible inputs.</t>
  </si>
  <si>
    <t>The worksheets "FC-EO-detail" and "storage" contains copies of RESOLVE model-selected resources for each case studied.</t>
  </si>
  <si>
    <t>The worksheet "pivots" aggregates the RESOLVE data into a table that is analyzed using pivot tables.</t>
  </si>
  <si>
    <t>The worksheet "charts" contains copies of pivot table outputs to build charts comparing the portfolios in various dimensions.</t>
  </si>
  <si>
    <t xml:space="preserve">Generally solar was changed to EO and/or moved to an area with available capacity in order to maximize the amount of geothermal and OOS wind to be fully deliverable. </t>
  </si>
  <si>
    <t>Rows 155:172 shows selected output metrics from the RESOLVE runs for each case.</t>
  </si>
  <si>
    <t>The worksheet "2019-20TxInputUpdate" contains the newly updated transmission availability and upgrade size and cost data provided by the CAISO (on 1/18/19).</t>
  </si>
  <si>
    <t>(1) Case A: 2017 IEPR updated version of the RESOLVE 42 MMT case. (Presented 9/24/18)</t>
  </si>
  <si>
    <t>(2) Case B: 32 MMT case with higher EV load, at least 60% RPS, and 40 year-age-based retirement.  Allows new OOS build on existing transmission only.  (Presented 1/7/19)</t>
  </si>
  <si>
    <t>(3) Case C: 32 MMT case with higher EV load, at least 60% RPS, and 40 year-age-based retirement.  Allows access to up to 4250 MW of NM and WY wind.  (Presented 1/7/19)</t>
  </si>
  <si>
    <t>Starting at row 99 is a table showing the FCDS/EO breakout for Case B Updated and Case C Updated.</t>
  </si>
  <si>
    <t>Red font indicates the cells with manual adjustments.</t>
  </si>
  <si>
    <t>transmission upgrade in Westlands by moving/changing 40 MW of FC Westlands solar to EO Solano solar.</t>
  </si>
  <si>
    <t>Cells Q99:X119 shows that the manually-adjusted Case B Updated and Case C Updated fit within the CAISO-provided updated transmission availability by zone.</t>
  </si>
  <si>
    <t>In one instance, RESOLVE triggered 33 MW of new in-state transmission in Westlands.  Since transmission upgrades are lumpy, staff eliminated the small 33 MW</t>
  </si>
  <si>
    <t>RESOLVE selected new resources in Westlands and Greater Carrizo that trigger new in-state transmission.  RESOLVE factored in the upgrade costs and still chose to select</t>
  </si>
  <si>
    <t>Cells D99:G145 shows the as-is RESOLVE-selected new build portfolio for Case B Updated and Case C Updated.</t>
  </si>
  <si>
    <t>Case A</t>
  </si>
  <si>
    <t>Case B</t>
  </si>
  <si>
    <t>Case C</t>
  </si>
  <si>
    <t>Case B Updated</t>
  </si>
  <si>
    <t>Case C Updated</t>
  </si>
  <si>
    <t>Copy of as-is RESOLVE output, with manual adjustments to make geothermal and OOS wind FCDS to extent possible</t>
  </si>
  <si>
    <t>Cells H99:K145 shows Case B Updated and Case C Updated, but manually-adjusted to change geothermal and OOS wind to be fully deliverable to the extent possible.</t>
  </si>
  <si>
    <t>Remaining FCDS net of "contracted not yet built"</t>
  </si>
  <si>
    <t>This workbook summarizes the new build portfolios being considered for study in the CAISO's 2019-20 TPP as Policy-Driven SENSITIVITY cases:</t>
  </si>
  <si>
    <t>Five RESOLVE cases are compared in this workbook, two of which are being considered for Policy Sensitivity studies.</t>
  </si>
  <si>
    <t>Case B and Case C as presented in the IRP proceeding January 11, 2019 ruling Attachment B, but reoptimized to reflect the updated transmission availability data from the CAISO.</t>
  </si>
  <si>
    <t>This workbook version is current as of 2/28/2019, and is the best available working documentation made available by the CPUC prior to formal consideration and adoption by the Commission.</t>
  </si>
  <si>
    <t>The resource information contained in this workbook is subject to change.</t>
  </si>
  <si>
    <t>https://efiling.energy.ca.gov/Lists/DocketLog.aspx?docketnumber=17-MISC-03</t>
  </si>
  <si>
    <t>RESOLVE assumed "contracted not yet built projects" debited from available FCDS (from RESOLVE UI:  REN_Existing_Resources worksheet)</t>
  </si>
  <si>
    <t>(4) Case B Updated: Case B rerun with updated transmission availability by zone and upgrade costs.  (Being considered for Policy Sensitivity #1) (New 2/28/19)</t>
  </si>
  <si>
    <t>(5) Case C Updated: Case C rerun with updated transmission availability by zone and upgrade costs.  (Being considered for Policy Sensitivity #2) (New 2/28/19)</t>
  </si>
  <si>
    <t>large amounts of new resources in Westlands and Greater Carrizo.  Studies using these portfolios should assume that sufficient upgrades in these areas will be needed.</t>
  </si>
  <si>
    <t>Energy Commission staff allocated the portfolios herein to transmission substations to facilitate power-flow analysis.  The allocation will be posted to the following webpage within a few days of 2/28/19.</t>
  </si>
  <si>
    <t>The worksheet "charts" also contains the portfolios being considered for Policy Sensitivities #1 and #2, in cells H99:K145, along with manual adjustments explained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</si>
</sst>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_(* #,##0_);_(* \(#,##0\);_(* &quot;-&quot;??_);_(@_)"/>
    <numFmt numFmtId="165" formatCode="&quot;$&quot;#,##0\ ;\(&quot;$&quot;#,##0\)"/>
    <numFmt numFmtId="166" formatCode="m/d"/>
    <numFmt numFmtId="167" formatCode="_(* #,##0.0_);_(* \(#,##0.0\);_(* &quot;-&quot;??_);_(@_)"/>
    <numFmt numFmtId="168" formatCode="_(&quot;$&quot;* #,##0_);_(&quot;$&quot;* \(#,##0\);_(&quot;$&quot;* &quot;-&quot;??_);_(@_)"/>
    <numFmt numFmtId="169" formatCode="0.0%"/>
  </numFmts>
  <fonts count="4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70C0"/>
      <name val="Calibri"/>
      <family val="2"/>
      <scheme val="minor"/>
    </font>
    <font>
      <b/>
      <sz val="9"/>
      <color indexed="81"/>
      <name val="Tahoma"/>
      <family val="2"/>
    </font>
    <font>
      <b/>
      <sz val="18"/>
      <color theme="3"/>
      <name val="Calibri Light"/>
      <family val="2"/>
      <scheme val="major"/>
    </font>
    <font>
      <sz val="11"/>
      <color rgb="FF9C6500"/>
      <name val="Calibri"/>
      <family val="2"/>
      <scheme val="minor"/>
    </font>
    <font>
      <sz val="11"/>
      <color theme="1"/>
      <name val="Calibri"/>
      <family val="2"/>
    </font>
    <font>
      <sz val="10"/>
      <color indexed="8"/>
      <name val="Arial"/>
      <family val="2"/>
    </font>
    <font>
      <sz val="10"/>
      <color theme="1"/>
      <name val="Calibri"/>
      <family val="2"/>
      <scheme val="minor"/>
    </font>
    <font>
      <b/>
      <sz val="10"/>
      <color theme="0"/>
      <name val="Calibri"/>
      <family val="2"/>
      <scheme val="minor"/>
    </font>
    <font>
      <sz val="11"/>
      <color rgb="FF000000"/>
      <name val="Calibri"/>
      <family val="2"/>
      <scheme val="minor"/>
    </font>
    <font>
      <sz val="10"/>
      <name val="Times New Roman"/>
      <family val="1"/>
    </font>
    <font>
      <sz val="10"/>
      <name val="Arial"/>
      <family val="2"/>
    </font>
    <font>
      <sz val="10"/>
      <color theme="1"/>
      <name val="Arial"/>
      <family val="2"/>
    </font>
    <font>
      <sz val="11"/>
      <color rgb="FF000000"/>
      <name val="Calibri"/>
      <family val="2"/>
      <charset val="204"/>
    </font>
    <font>
      <i/>
      <sz val="10"/>
      <color theme="1"/>
      <name val="Calibri"/>
      <family val="2"/>
      <scheme val="minor"/>
    </font>
    <font>
      <b/>
      <sz val="10"/>
      <color theme="1"/>
      <name val="Calibri"/>
      <family val="2"/>
      <scheme val="minor"/>
    </font>
    <font>
      <i/>
      <sz val="11"/>
      <color theme="2" tint="-0.499984740745262"/>
      <name val="Calibri"/>
      <family val="2"/>
      <scheme val="minor"/>
    </font>
    <font>
      <sz val="11"/>
      <name val="Calibri"/>
      <family val="2"/>
      <scheme val="minor"/>
    </font>
    <font>
      <i/>
      <sz val="11"/>
      <name val="Calibri"/>
      <family val="2"/>
      <scheme val="minor"/>
    </font>
    <font>
      <b/>
      <i/>
      <sz val="10"/>
      <color theme="0"/>
      <name val="Calibri"/>
      <family val="2"/>
      <scheme val="minor"/>
    </font>
    <font>
      <i/>
      <sz val="10"/>
      <color theme="2" tint="-0.499984740745262"/>
      <name val="Calibri"/>
      <family val="2"/>
      <scheme val="minor"/>
    </font>
    <font>
      <b/>
      <sz val="12"/>
      <color theme="0"/>
      <name val="Calibri"/>
      <family val="2"/>
      <scheme val="minor"/>
    </font>
    <font>
      <sz val="12"/>
      <color theme="0"/>
      <name val="Calibri"/>
      <family val="2"/>
      <scheme val="minor"/>
    </font>
    <font>
      <b/>
      <sz val="14"/>
      <color theme="1"/>
      <name val="Calibri"/>
      <family val="2"/>
      <scheme val="minor"/>
    </font>
    <font>
      <sz val="10"/>
      <color theme="2" tint="-0.499984740745262"/>
      <name val="Calibri"/>
      <family val="2"/>
      <scheme val="minor"/>
    </font>
    <font>
      <b/>
      <sz val="18"/>
      <name val="Calibri"/>
      <family val="2"/>
      <scheme val="minor"/>
    </font>
    <font>
      <b/>
      <sz val="11"/>
      <name val="Calibri"/>
      <family val="2"/>
      <scheme val="minor"/>
    </font>
    <font>
      <b/>
      <sz val="12"/>
      <name val="Calibri"/>
      <family val="2"/>
      <scheme val="minor"/>
    </font>
    <font>
      <i/>
      <sz val="11"/>
      <color theme="1"/>
      <name val="Calibri"/>
      <family val="2"/>
      <scheme val="minor"/>
    </font>
    <font>
      <i/>
      <sz val="10"/>
      <color theme="0" tint="-0.499984740745262"/>
      <name val="Calibri"/>
      <family val="2"/>
      <scheme val="minor"/>
    </font>
    <font>
      <strike/>
      <sz val="10"/>
      <color rgb="FFFF0000"/>
      <name val="Calibri"/>
      <family val="2"/>
      <scheme val="minor"/>
    </font>
    <font>
      <u/>
      <sz val="11"/>
      <color theme="10"/>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507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 fillId="0" borderId="0"/>
    <xf numFmtId="0" fontId="1" fillId="24" borderId="0" applyNumberFormat="0" applyBorder="0" applyAlignment="0" applyProtection="0"/>
    <xf numFmtId="0" fontId="1" fillId="16" borderId="0" applyNumberFormat="0" applyBorder="0" applyAlignment="0" applyProtection="0"/>
    <xf numFmtId="0" fontId="8" fillId="4" borderId="0" applyNumberFormat="0" applyBorder="0" applyAlignment="0" applyProtection="0"/>
    <xf numFmtId="0" fontId="1" fillId="20" borderId="0" applyNumberFormat="0" applyBorder="0" applyAlignment="0" applyProtection="0"/>
    <xf numFmtId="0" fontId="1" fillId="12"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2" fillId="0" borderId="0" applyNumberFormat="0" applyFill="0" applyBorder="0" applyAlignment="0" applyProtection="0"/>
    <xf numFmtId="0" fontId="22" fillId="0" borderId="0"/>
    <xf numFmtId="0" fontId="23" fillId="0" borderId="0"/>
    <xf numFmtId="0" fontId="1"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 fillId="0" borderId="0"/>
    <xf numFmtId="43" fontId="27" fillId="0" borderId="0" applyFont="0" applyFill="0" applyBorder="0" applyAlignment="0" applyProtection="0"/>
    <xf numFmtId="0" fontId="1" fillId="0" borderId="0"/>
    <xf numFmtId="0" fontId="28" fillId="0" borderId="0"/>
    <xf numFmtId="43" fontId="1" fillId="0" borderId="0" applyFont="0" applyFill="0" applyBorder="0" applyAlignment="0" applyProtection="0"/>
    <xf numFmtId="9" fontId="1" fillId="0" borderId="0" applyFont="0" applyFill="0" applyBorder="0" applyAlignment="0" applyProtection="0"/>
    <xf numFmtId="0" fontId="28" fillId="0" borderId="0"/>
    <xf numFmtId="0" fontId="26" fillId="0" borderId="0"/>
    <xf numFmtId="0" fontId="29" fillId="0" borderId="0"/>
    <xf numFmtId="43" fontId="1" fillId="0" borderId="0" applyFont="0" applyFill="0" applyBorder="0" applyAlignment="0" applyProtection="0"/>
    <xf numFmtId="43" fontId="1" fillId="0" borderId="0" applyFont="0" applyFill="0" applyBorder="0" applyAlignment="0" applyProtection="0"/>
    <xf numFmtId="3" fontId="28" fillId="0" borderId="0" applyFont="0" applyFill="0" applyBorder="0" applyAlignment="0" applyProtection="0"/>
    <xf numFmtId="165" fontId="28" fillId="0" borderId="0" applyFont="0" applyFill="0" applyBorder="0" applyAlignment="0" applyProtection="0"/>
    <xf numFmtId="166" fontId="28" fillId="0" borderId="0" applyFont="0" applyFill="0" applyBorder="0" applyAlignment="0" applyProtection="0"/>
    <xf numFmtId="2" fontId="28" fillId="0" borderId="0" applyFont="0" applyFill="0" applyBorder="0" applyAlignment="0" applyProtection="0"/>
    <xf numFmtId="0" fontId="30"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8" fillId="0" borderId="0" applyNumberFormat="0" applyFill="0" applyBorder="0" applyAlignment="0" applyProtection="0"/>
  </cellStyleXfs>
  <cellXfs count="175">
    <xf numFmtId="0" fontId="0" fillId="0" borderId="0" xfId="0"/>
    <xf numFmtId="0" fontId="18" fillId="0" borderId="0" xfId="0" applyFont="1" applyFill="1"/>
    <xf numFmtId="0" fontId="17" fillId="33" borderId="0" xfId="0" applyFont="1" applyFill="1"/>
    <xf numFmtId="0" fontId="0" fillId="0" borderId="0" xfId="0" applyFill="1"/>
    <xf numFmtId="164" fontId="0" fillId="0" borderId="0" xfId="1" applyNumberFormat="1" applyFont="1"/>
    <xf numFmtId="164" fontId="0" fillId="0" borderId="0" xfId="0" applyNumberFormat="1"/>
    <xf numFmtId="2" fontId="0" fillId="0" borderId="0" xfId="0" applyNumberFormat="1"/>
    <xf numFmtId="0" fontId="17" fillId="33" borderId="0" xfId="0" applyFont="1" applyFill="1" applyAlignment="1">
      <alignment wrapText="1"/>
    </xf>
    <xf numFmtId="164" fontId="0" fillId="0" borderId="0" xfId="1" applyNumberFormat="1" applyFont="1" applyFill="1"/>
    <xf numFmtId="0" fontId="0" fillId="0" borderId="0" xfId="0"/>
    <xf numFmtId="164" fontId="0" fillId="34" borderId="0" xfId="1" applyNumberFormat="1" applyFont="1" applyFill="1"/>
    <xf numFmtId="164" fontId="0" fillId="0" borderId="0" xfId="1" applyNumberFormat="1" applyFont="1"/>
    <xf numFmtId="0" fontId="0" fillId="0" borderId="0" xfId="0"/>
    <xf numFmtId="164" fontId="0" fillId="0" borderId="0" xfId="1" applyNumberFormat="1" applyFont="1"/>
    <xf numFmtId="164" fontId="0" fillId="0" borderId="0" xfId="0" applyNumberFormat="1"/>
    <xf numFmtId="0" fontId="24" fillId="0" borderId="0" xfId="0" applyFont="1"/>
    <xf numFmtId="0" fontId="31" fillId="0" borderId="0" xfId="0" applyFont="1" applyBorder="1"/>
    <xf numFmtId="164" fontId="24" fillId="0" borderId="10" xfId="1" applyNumberFormat="1" applyFont="1" applyBorder="1"/>
    <xf numFmtId="0" fontId="24" fillId="0" borderId="11" xfId="0" applyFont="1" applyBorder="1"/>
    <xf numFmtId="0" fontId="24" fillId="0" borderId="12" xfId="0" applyFont="1" applyBorder="1"/>
    <xf numFmtId="164" fontId="24" fillId="0" borderId="13" xfId="1" applyNumberFormat="1" applyFont="1" applyBorder="1"/>
    <xf numFmtId="0" fontId="24" fillId="0" borderId="14" xfId="0" applyFont="1" applyBorder="1"/>
    <xf numFmtId="0" fontId="24" fillId="0" borderId="15" xfId="0" applyFont="1" applyBorder="1"/>
    <xf numFmtId="164" fontId="24" fillId="0" borderId="0" xfId="1" applyNumberFormat="1" applyFont="1" applyBorder="1"/>
    <xf numFmtId="0" fontId="24" fillId="0" borderId="16" xfId="0" applyFont="1" applyBorder="1"/>
    <xf numFmtId="0" fontId="24" fillId="0" borderId="17" xfId="0" applyFont="1" applyBorder="1"/>
    <xf numFmtId="0" fontId="25" fillId="37" borderId="13" xfId="0" applyFont="1" applyFill="1" applyBorder="1"/>
    <xf numFmtId="0" fontId="25" fillId="37" borderId="14" xfId="0" applyFont="1" applyFill="1" applyBorder="1"/>
    <xf numFmtId="0" fontId="25" fillId="37" borderId="15" xfId="0" applyFont="1" applyFill="1" applyBorder="1"/>
    <xf numFmtId="0" fontId="32" fillId="0" borderId="0" xfId="0" applyFont="1"/>
    <xf numFmtId="0" fontId="0" fillId="0" borderId="0" xfId="0" applyFont="1"/>
    <xf numFmtId="164" fontId="0" fillId="0" borderId="0" xfId="1" applyNumberFormat="1" applyFont="1" applyBorder="1"/>
    <xf numFmtId="164" fontId="0" fillId="38" borderId="0" xfId="1" applyNumberFormat="1" applyFont="1" applyFill="1"/>
    <xf numFmtId="0" fontId="0" fillId="0" borderId="17" xfId="0" applyFont="1" applyBorder="1"/>
    <xf numFmtId="0" fontId="33" fillId="0" borderId="16" xfId="0" applyFont="1" applyBorder="1" applyAlignment="1">
      <alignment horizontal="right"/>
    </xf>
    <xf numFmtId="164" fontId="0" fillId="39" borderId="0" xfId="1" applyNumberFormat="1" applyFont="1" applyFill="1" applyBorder="1"/>
    <xf numFmtId="0" fontId="0" fillId="0" borderId="0" xfId="0" applyFont="1" applyAlignment="1">
      <alignment textRotation="45"/>
    </xf>
    <xf numFmtId="0" fontId="34" fillId="0" borderId="19" xfId="0" applyFont="1" applyBorder="1"/>
    <xf numFmtId="0" fontId="35" fillId="0" borderId="20" xfId="0" applyFont="1" applyBorder="1" applyAlignment="1">
      <alignment horizontal="right"/>
    </xf>
    <xf numFmtId="167" fontId="34" fillId="39" borderId="18" xfId="1" applyNumberFormat="1" applyFont="1" applyFill="1" applyBorder="1"/>
    <xf numFmtId="167" fontId="34" fillId="39" borderId="20" xfId="1" applyNumberFormat="1" applyFont="1" applyFill="1" applyBorder="1"/>
    <xf numFmtId="0" fontId="0" fillId="0" borderId="0" xfId="0" applyFont="1" applyFill="1" applyBorder="1"/>
    <xf numFmtId="164" fontId="0" fillId="0" borderId="0" xfId="0" applyNumberFormat="1" applyFont="1"/>
    <xf numFmtId="0" fontId="0" fillId="41" borderId="0" xfId="0" applyFill="1"/>
    <xf numFmtId="0" fontId="0" fillId="0" borderId="0" xfId="0" pivotButton="1"/>
    <xf numFmtId="0" fontId="0" fillId="0" borderId="0" xfId="0" applyAlignment="1">
      <alignment horizontal="left"/>
    </xf>
    <xf numFmtId="0" fontId="0" fillId="34" borderId="0" xfId="0" applyFill="1"/>
    <xf numFmtId="14" fontId="0" fillId="0" borderId="0" xfId="0" applyNumberFormat="1"/>
    <xf numFmtId="0" fontId="0" fillId="0" borderId="0" xfId="0" applyAlignment="1">
      <alignment vertical="center"/>
    </xf>
    <xf numFmtId="0" fontId="36" fillId="37" borderId="14" xfId="0" applyFont="1" applyFill="1" applyBorder="1" applyAlignment="1">
      <alignment horizontal="right"/>
    </xf>
    <xf numFmtId="0" fontId="25" fillId="37" borderId="18" xfId="0" applyFont="1" applyFill="1" applyBorder="1"/>
    <xf numFmtId="0" fontId="37" fillId="0" borderId="14" xfId="0" applyFont="1" applyBorder="1" applyAlignment="1">
      <alignment horizontal="right"/>
    </xf>
    <xf numFmtId="0" fontId="37" fillId="0" borderId="16" xfId="0" applyFont="1" applyBorder="1" applyAlignment="1">
      <alignment horizontal="right"/>
    </xf>
    <xf numFmtId="0" fontId="37" fillId="0" borderId="11" xfId="0" applyFont="1" applyBorder="1" applyAlignment="1">
      <alignment horizontal="right"/>
    </xf>
    <xf numFmtId="167" fontId="24" fillId="39" borderId="0" xfId="0" applyNumberFormat="1" applyFont="1" applyFill="1" applyBorder="1"/>
    <xf numFmtId="0" fontId="24" fillId="0" borderId="17" xfId="0" applyFont="1" applyFill="1" applyBorder="1"/>
    <xf numFmtId="9" fontId="24" fillId="39" borderId="0" xfId="2" applyFont="1" applyFill="1" applyBorder="1"/>
    <xf numFmtId="0" fontId="24" fillId="0" borderId="12" xfId="0" applyFont="1" applyFill="1" applyBorder="1"/>
    <xf numFmtId="169" fontId="24" fillId="39" borderId="10" xfId="2" applyNumberFormat="1" applyFont="1" applyFill="1" applyBorder="1"/>
    <xf numFmtId="168" fontId="24" fillId="39" borderId="10" xfId="92" applyNumberFormat="1" applyFont="1" applyFill="1" applyBorder="1"/>
    <xf numFmtId="164" fontId="24" fillId="39" borderId="0" xfId="1" applyNumberFormat="1" applyFont="1" applyFill="1" applyBorder="1"/>
    <xf numFmtId="164" fontId="24" fillId="39" borderId="12" xfId="1" applyNumberFormat="1" applyFont="1" applyFill="1" applyBorder="1"/>
    <xf numFmtId="164" fontId="24" fillId="39" borderId="10" xfId="1" applyNumberFormat="1" applyFont="1" applyFill="1" applyBorder="1"/>
    <xf numFmtId="0" fontId="24" fillId="0" borderId="19" xfId="0" applyFont="1" applyBorder="1"/>
    <xf numFmtId="0" fontId="37" fillId="0" borderId="20" xfId="0" applyFont="1" applyBorder="1" applyAlignment="1">
      <alignment horizontal="right"/>
    </xf>
    <xf numFmtId="9" fontId="24" fillId="39" borderId="19" xfId="2" applyFont="1" applyFill="1" applyBorder="1"/>
    <xf numFmtId="9" fontId="24" fillId="39" borderId="18" xfId="2" applyFont="1" applyFill="1" applyBorder="1"/>
    <xf numFmtId="0" fontId="16" fillId="0" borderId="0" xfId="0" applyFont="1" applyAlignment="1">
      <alignment wrapText="1"/>
    </xf>
    <xf numFmtId="0" fontId="38" fillId="37" borderId="0" xfId="0" applyFont="1" applyFill="1"/>
    <xf numFmtId="0" fontId="39" fillId="37" borderId="0" xfId="0" applyFont="1" applyFill="1"/>
    <xf numFmtId="167" fontId="0" fillId="39" borderId="19" xfId="1" applyNumberFormat="1" applyFont="1" applyFill="1" applyBorder="1"/>
    <xf numFmtId="164" fontId="0" fillId="39" borderId="0" xfId="1" applyNumberFormat="1" applyFont="1" applyFill="1"/>
    <xf numFmtId="0" fontId="0" fillId="0" borderId="0" xfId="0" applyFont="1" applyFill="1" applyBorder="1" applyAlignment="1">
      <alignment wrapText="1"/>
    </xf>
    <xf numFmtId="0" fontId="16" fillId="0" borderId="0" xfId="0" applyFont="1"/>
    <xf numFmtId="164" fontId="0" fillId="42" borderId="0" xfId="1" applyNumberFormat="1" applyFont="1" applyFill="1" applyBorder="1"/>
    <xf numFmtId="164" fontId="0" fillId="42" borderId="28" xfId="1" applyNumberFormat="1" applyFont="1" applyFill="1" applyBorder="1"/>
    <xf numFmtId="0" fontId="0" fillId="0" borderId="0" xfId="0" applyAlignment="1">
      <alignment textRotation="45"/>
    </xf>
    <xf numFmtId="0" fontId="16" fillId="0" borderId="22" xfId="0" applyFont="1" applyFill="1" applyBorder="1"/>
    <xf numFmtId="0" fontId="16" fillId="0" borderId="23" xfId="0" applyFont="1" applyFill="1" applyBorder="1" applyAlignment="1">
      <alignment wrapText="1"/>
    </xf>
    <xf numFmtId="0" fontId="40" fillId="0" borderId="0" xfId="0" applyFont="1" applyAlignment="1">
      <alignment horizontal="center" vertical="center"/>
    </xf>
    <xf numFmtId="164" fontId="0" fillId="42" borderId="16" xfId="1" applyNumberFormat="1" applyFont="1" applyFill="1" applyBorder="1"/>
    <xf numFmtId="164" fontId="0" fillId="42" borderId="32" xfId="1" applyNumberFormat="1" applyFont="1" applyFill="1" applyBorder="1"/>
    <xf numFmtId="164" fontId="0" fillId="39" borderId="17" xfId="1" applyNumberFormat="1" applyFont="1" applyFill="1" applyBorder="1"/>
    <xf numFmtId="164" fontId="0" fillId="39" borderId="12" xfId="1" applyNumberFormat="1" applyFont="1" applyFill="1" applyBorder="1"/>
    <xf numFmtId="0" fontId="0" fillId="38" borderId="0" xfId="0" applyFill="1" applyAlignment="1">
      <alignment textRotation="45"/>
    </xf>
    <xf numFmtId="0" fontId="16" fillId="40" borderId="22" xfId="0" applyFont="1" applyFill="1" applyBorder="1"/>
    <xf numFmtId="0" fontId="16" fillId="40" borderId="23" xfId="0" applyFont="1" applyFill="1" applyBorder="1"/>
    <xf numFmtId="164" fontId="0" fillId="40" borderId="25" xfId="1" applyNumberFormat="1" applyFont="1" applyFill="1" applyBorder="1"/>
    <xf numFmtId="164" fontId="0" fillId="40" borderId="0" xfId="1" applyNumberFormat="1" applyFont="1" applyFill="1" applyBorder="1"/>
    <xf numFmtId="164" fontId="0" fillId="40" borderId="27" xfId="1" applyNumberFormat="1" applyFont="1" applyFill="1" applyBorder="1"/>
    <xf numFmtId="0" fontId="0" fillId="40" borderId="0" xfId="0" applyFill="1"/>
    <xf numFmtId="164" fontId="0" fillId="40" borderId="0" xfId="0" applyNumberFormat="1" applyFill="1"/>
    <xf numFmtId="0" fontId="16" fillId="40" borderId="30" xfId="0" applyFont="1" applyFill="1" applyBorder="1"/>
    <xf numFmtId="164" fontId="0" fillId="40" borderId="16" xfId="1" applyNumberFormat="1" applyFont="1" applyFill="1" applyBorder="1"/>
    <xf numFmtId="0" fontId="16" fillId="36" borderId="31" xfId="0" applyFont="1" applyFill="1" applyBorder="1"/>
    <xf numFmtId="0" fontId="16" fillId="36" borderId="30" xfId="0" applyFont="1" applyFill="1" applyBorder="1"/>
    <xf numFmtId="164" fontId="0" fillId="36" borderId="17" xfId="1" applyNumberFormat="1" applyFont="1" applyFill="1" applyBorder="1"/>
    <xf numFmtId="164" fontId="0" fillId="36" borderId="16" xfId="1" applyNumberFormat="1" applyFont="1" applyFill="1" applyBorder="1"/>
    <xf numFmtId="164" fontId="0" fillId="36" borderId="33" xfId="1" applyNumberFormat="1" applyFont="1" applyFill="1" applyBorder="1"/>
    <xf numFmtId="0" fontId="0" fillId="36" borderId="0" xfId="0" applyFill="1"/>
    <xf numFmtId="164" fontId="0" fillId="36" borderId="0" xfId="0" applyNumberFormat="1" applyFill="1"/>
    <xf numFmtId="164" fontId="0" fillId="36" borderId="32" xfId="1" applyNumberFormat="1" applyFont="1" applyFill="1" applyBorder="1"/>
    <xf numFmtId="164" fontId="0" fillId="43" borderId="17" xfId="1" applyNumberFormat="1" applyFont="1" applyFill="1" applyBorder="1"/>
    <xf numFmtId="0" fontId="0" fillId="43" borderId="0" xfId="0" applyFill="1"/>
    <xf numFmtId="168" fontId="24" fillId="39" borderId="0" xfId="92" applyNumberFormat="1" applyFont="1" applyFill="1" applyBorder="1"/>
    <xf numFmtId="0" fontId="41" fillId="0" borderId="0" xfId="0" applyFont="1" applyFill="1" applyBorder="1" applyAlignment="1">
      <alignment horizontal="right"/>
    </xf>
    <xf numFmtId="0" fontId="32" fillId="0" borderId="15" xfId="0" applyFont="1" applyFill="1" applyBorder="1"/>
    <xf numFmtId="168" fontId="24" fillId="39" borderId="13" xfId="92" applyNumberFormat="1" applyFont="1" applyFill="1" applyBorder="1"/>
    <xf numFmtId="0" fontId="0" fillId="0" borderId="0" xfId="0" applyAlignment="1">
      <alignment wrapText="1"/>
    </xf>
    <xf numFmtId="164" fontId="0" fillId="0" borderId="0" xfId="1" applyNumberFormat="1" applyFont="1" applyAlignment="1">
      <alignment wrapText="1"/>
    </xf>
    <xf numFmtId="0" fontId="0" fillId="0" borderId="0" xfId="0" applyFill="1" applyAlignment="1">
      <alignment wrapText="1"/>
    </xf>
    <xf numFmtId="167" fontId="0" fillId="0" borderId="0" xfId="1" applyNumberFormat="1" applyFont="1"/>
    <xf numFmtId="0" fontId="42" fillId="44" borderId="0" xfId="67" applyFont="1" applyFill="1" applyBorder="1" applyAlignment="1">
      <alignment vertical="center"/>
    </xf>
    <xf numFmtId="0" fontId="34" fillId="44" borderId="0" xfId="67" applyFont="1" applyFill="1" applyBorder="1" applyAlignment="1">
      <alignment vertical="center"/>
    </xf>
    <xf numFmtId="164" fontId="43" fillId="44" borderId="0" xfId="1" applyNumberFormat="1" applyFont="1" applyFill="1" applyBorder="1" applyAlignment="1">
      <alignment vertical="center"/>
    </xf>
    <xf numFmtId="0" fontId="34" fillId="44" borderId="34" xfId="67" applyFont="1" applyFill="1" applyBorder="1" applyAlignment="1">
      <alignment vertical="center" wrapText="1"/>
    </xf>
    <xf numFmtId="0" fontId="44" fillId="44" borderId="21" xfId="67" applyFont="1" applyFill="1" applyBorder="1" applyAlignment="1">
      <alignment horizontal="center" vertical="center" wrapText="1"/>
    </xf>
    <xf numFmtId="0" fontId="43" fillId="44" borderId="21" xfId="67" applyFont="1" applyFill="1" applyBorder="1" applyAlignment="1">
      <alignment vertical="center" wrapText="1"/>
    </xf>
    <xf numFmtId="0" fontId="43" fillId="44" borderId="21" xfId="67" applyFont="1" applyFill="1" applyBorder="1" applyAlignment="1">
      <alignment horizontal="center" vertical="center" wrapText="1"/>
    </xf>
    <xf numFmtId="0" fontId="43" fillId="44" borderId="35" xfId="67" applyFont="1" applyFill="1" applyBorder="1" applyAlignment="1">
      <alignment horizontal="center" vertical="center" wrapText="1"/>
    </xf>
    <xf numFmtId="0" fontId="16" fillId="0" borderId="0" xfId="0" applyFont="1" applyFill="1" applyBorder="1" applyAlignment="1">
      <alignment wrapText="1"/>
    </xf>
    <xf numFmtId="0" fontId="43" fillId="44" borderId="0" xfId="67" applyFont="1" applyFill="1" applyBorder="1" applyAlignment="1">
      <alignment vertical="center"/>
    </xf>
    <xf numFmtId="0" fontId="43" fillId="0" borderId="21" xfId="67" applyFont="1" applyFill="1" applyBorder="1" applyAlignment="1">
      <alignment vertical="center" wrapText="1"/>
    </xf>
    <xf numFmtId="164" fontId="43" fillId="40" borderId="21" xfId="1" applyNumberFormat="1" applyFont="1" applyFill="1" applyBorder="1" applyAlignment="1">
      <alignment horizontal="center" vertical="center"/>
    </xf>
    <xf numFmtId="168" fontId="43" fillId="35" borderId="21" xfId="92" applyNumberFormat="1" applyFont="1" applyFill="1" applyBorder="1" applyAlignment="1">
      <alignment horizontal="center" vertical="center"/>
    </xf>
    <xf numFmtId="164" fontId="16" fillId="46" borderId="21" xfId="1" applyNumberFormat="1" applyFont="1" applyFill="1" applyBorder="1" applyAlignment="1">
      <alignment horizontal="center" vertical="center"/>
    </xf>
    <xf numFmtId="167" fontId="0" fillId="34" borderId="0" xfId="1" applyNumberFormat="1" applyFont="1" applyFill="1"/>
    <xf numFmtId="164" fontId="0" fillId="34" borderId="0" xfId="0" applyNumberFormat="1" applyFill="1"/>
    <xf numFmtId="0" fontId="35" fillId="0" borderId="21" xfId="67" quotePrefix="1" applyFont="1" applyFill="1" applyBorder="1" applyAlignment="1">
      <alignment horizontal="left" vertical="center" wrapText="1" indent="3"/>
    </xf>
    <xf numFmtId="164" fontId="35" fillId="40" borderId="21" xfId="1" applyNumberFormat="1" applyFont="1" applyFill="1" applyBorder="1" applyAlignment="1">
      <alignment horizontal="center" vertical="center"/>
    </xf>
    <xf numFmtId="168" fontId="35" fillId="35" borderId="21" xfId="92" applyNumberFormat="1" applyFont="1" applyFill="1" applyBorder="1" applyAlignment="1">
      <alignment horizontal="center" vertical="center"/>
    </xf>
    <xf numFmtId="164" fontId="45" fillId="46" borderId="21" xfId="1" applyNumberFormat="1" applyFont="1" applyFill="1" applyBorder="1" applyAlignment="1">
      <alignment horizontal="center" vertical="center"/>
    </xf>
    <xf numFmtId="167" fontId="35" fillId="40" borderId="21" xfId="1" applyNumberFormat="1" applyFont="1" applyFill="1" applyBorder="1" applyAlignment="1">
      <alignment horizontal="center" vertical="center"/>
    </xf>
    <xf numFmtId="164" fontId="14" fillId="34" borderId="0" xfId="1" applyNumberFormat="1" applyFont="1" applyFill="1"/>
    <xf numFmtId="167" fontId="0" fillId="0" borderId="0" xfId="1" applyNumberFormat="1" applyFont="1" applyFill="1"/>
    <xf numFmtId="0" fontId="35" fillId="44" borderId="21" xfId="67" quotePrefix="1" applyFont="1" applyFill="1" applyBorder="1" applyAlignment="1">
      <alignment horizontal="left" vertical="center" wrapText="1" indent="3"/>
    </xf>
    <xf numFmtId="167" fontId="14" fillId="34" borderId="0" xfId="1" applyNumberFormat="1" applyFont="1" applyFill="1"/>
    <xf numFmtId="168" fontId="0" fillId="0" borderId="0" xfId="0" applyNumberFormat="1"/>
    <xf numFmtId="0" fontId="16" fillId="0" borderId="23" xfId="0" applyFont="1" applyFill="1" applyBorder="1"/>
    <xf numFmtId="164" fontId="0" fillId="40" borderId="0" xfId="1" applyNumberFormat="1" applyFont="1" applyFill="1"/>
    <xf numFmtId="0" fontId="0" fillId="0" borderId="22" xfId="0" applyBorder="1"/>
    <xf numFmtId="0" fontId="0" fillId="0" borderId="23" xfId="0" applyBorder="1"/>
    <xf numFmtId="0" fontId="0" fillId="0" borderId="25" xfId="0" applyBorder="1"/>
    <xf numFmtId="0" fontId="0" fillId="0" borderId="0" xfId="0" applyBorder="1"/>
    <xf numFmtId="164" fontId="0" fillId="0" borderId="26" xfId="1" applyNumberFormat="1" applyFont="1" applyBorder="1"/>
    <xf numFmtId="0" fontId="0" fillId="0" borderId="27" xfId="0" applyBorder="1"/>
    <xf numFmtId="0" fontId="0" fillId="0" borderId="28" xfId="0" applyBorder="1"/>
    <xf numFmtId="164" fontId="0" fillId="0" borderId="28" xfId="1" applyNumberFormat="1" applyFont="1" applyBorder="1"/>
    <xf numFmtId="164" fontId="0" fillId="0" borderId="29" xfId="1" applyNumberFormat="1" applyFont="1" applyBorder="1"/>
    <xf numFmtId="164" fontId="16" fillId="0" borderId="0" xfId="1" applyNumberFormat="1" applyFont="1" applyAlignment="1">
      <alignment wrapText="1"/>
    </xf>
    <xf numFmtId="0" fontId="16" fillId="0" borderId="24" xfId="0" applyFont="1" applyFill="1" applyBorder="1" applyAlignment="1">
      <alignment wrapText="1"/>
    </xf>
    <xf numFmtId="164" fontId="0" fillId="40" borderId="32" xfId="1" applyNumberFormat="1" applyFont="1" applyFill="1" applyBorder="1"/>
    <xf numFmtId="0" fontId="25" fillId="37" borderId="13" xfId="0" applyFont="1" applyFill="1" applyBorder="1" applyAlignment="1"/>
    <xf numFmtId="167" fontId="24" fillId="39" borderId="0" xfId="1" applyNumberFormat="1" applyFont="1" applyFill="1" applyBorder="1"/>
    <xf numFmtId="0" fontId="46" fillId="0" borderId="16" xfId="0" applyFont="1" applyBorder="1" applyAlignment="1">
      <alignment horizontal="right"/>
    </xf>
    <xf numFmtId="0" fontId="46" fillId="0" borderId="11" xfId="0" applyFont="1" applyBorder="1" applyAlignment="1">
      <alignment horizontal="right"/>
    </xf>
    <xf numFmtId="0" fontId="0" fillId="0" borderId="24" xfId="0" applyBorder="1"/>
    <xf numFmtId="0" fontId="0" fillId="0" borderId="26" xfId="0" applyBorder="1"/>
    <xf numFmtId="0" fontId="0" fillId="0" borderId="29" xfId="0" applyBorder="1"/>
    <xf numFmtId="164" fontId="0" fillId="0" borderId="0" xfId="0" applyNumberFormat="1" applyBorder="1"/>
    <xf numFmtId="0" fontId="16" fillId="0" borderId="0" xfId="0" applyFont="1" applyBorder="1" applyAlignment="1">
      <alignment wrapText="1"/>
    </xf>
    <xf numFmtId="0" fontId="16" fillId="0" borderId="0" xfId="0" applyFont="1" applyBorder="1"/>
    <xf numFmtId="164" fontId="0" fillId="43" borderId="0" xfId="1" applyNumberFormat="1" applyFont="1" applyFill="1"/>
    <xf numFmtId="164" fontId="14" fillId="40" borderId="25" xfId="1" applyNumberFormat="1" applyFont="1" applyFill="1" applyBorder="1"/>
    <xf numFmtId="164" fontId="14" fillId="40" borderId="16" xfId="1" applyNumberFormat="1" applyFont="1" applyFill="1" applyBorder="1"/>
    <xf numFmtId="164" fontId="14" fillId="36" borderId="17" xfId="1" applyNumberFormat="1" applyFont="1" applyFill="1" applyBorder="1"/>
    <xf numFmtId="164" fontId="14" fillId="36" borderId="16" xfId="1" applyNumberFormat="1" applyFont="1" applyFill="1" applyBorder="1"/>
    <xf numFmtId="164" fontId="47" fillId="0" borderId="10" xfId="1" applyNumberFormat="1" applyFont="1" applyBorder="1"/>
    <xf numFmtId="0" fontId="0" fillId="43" borderId="0" xfId="0" applyFill="1" applyAlignment="1">
      <alignment textRotation="45"/>
    </xf>
    <xf numFmtId="0" fontId="16" fillId="0" borderId="0" xfId="0" applyFont="1" applyAlignment="1">
      <alignment horizontal="right"/>
    </xf>
    <xf numFmtId="0" fontId="38" fillId="45" borderId="10" xfId="67" applyFont="1" applyFill="1" applyBorder="1" applyAlignment="1">
      <alignment horizontal="center" vertical="center"/>
    </xf>
    <xf numFmtId="0" fontId="44" fillId="44" borderId="15" xfId="67" applyFont="1" applyFill="1" applyBorder="1" applyAlignment="1">
      <alignment horizontal="center" vertical="center"/>
    </xf>
    <xf numFmtId="0" fontId="44" fillId="44" borderId="13" xfId="67" applyFont="1" applyFill="1" applyBorder="1" applyAlignment="1">
      <alignment horizontal="center" vertical="center"/>
    </xf>
    <xf numFmtId="0" fontId="44" fillId="44" borderId="14" xfId="67" applyFont="1" applyFill="1" applyBorder="1" applyAlignment="1">
      <alignment horizontal="center" vertical="center"/>
    </xf>
    <xf numFmtId="0" fontId="48" fillId="0" borderId="0" xfId="93"/>
  </cellXfs>
  <cellStyles count="94">
    <cellStyle name="20% - Accent1" xfId="19" builtinId="30" customBuiltin="1"/>
    <cellStyle name="20% - Accent2" xfId="21" builtinId="34" customBuiltin="1"/>
    <cellStyle name="20% - Accent3" xfId="24" builtinId="38" customBuiltin="1"/>
    <cellStyle name="20% - Accent4" xfId="26" builtinId="42" customBuiltin="1"/>
    <cellStyle name="20% - Accent5" xfId="28" builtinId="46" customBuiltin="1"/>
    <cellStyle name="20% - Accent6" xfId="31" builtinId="50" customBuiltin="1"/>
    <cellStyle name="40% - Accent1" xfId="20" builtinId="31" customBuiltin="1"/>
    <cellStyle name="40% - Accent2" xfId="22" builtinId="35" customBuiltin="1"/>
    <cellStyle name="40% - Accent3" xfId="25" builtinId="39" customBuiltin="1"/>
    <cellStyle name="40% - Accent4" xfId="27" builtinId="43" customBuiltin="1"/>
    <cellStyle name="40% - Accent5" xfId="29" builtinId="47" customBuiltin="1"/>
    <cellStyle name="40% - Accent6" xfId="32" builtinId="51" customBuiltin="1"/>
    <cellStyle name="60% - Accent1 2" xfId="49" xr:uid="{00000000-0005-0000-0000-00000C000000}"/>
    <cellStyle name="60% - Accent1 3" xfId="61" xr:uid="{00000000-0005-0000-0000-00000D000000}"/>
    <cellStyle name="60% - Accent1 4" xfId="35" xr:uid="{00000000-0005-0000-0000-00000E000000}"/>
    <cellStyle name="60% - Accent2 2" xfId="46" xr:uid="{00000000-0005-0000-0000-00000F000000}"/>
    <cellStyle name="60% - Accent2 3" xfId="62" xr:uid="{00000000-0005-0000-0000-000010000000}"/>
    <cellStyle name="60% - Accent2 4" xfId="37" xr:uid="{00000000-0005-0000-0000-000011000000}"/>
    <cellStyle name="60% - Accent3 2" xfId="48" xr:uid="{00000000-0005-0000-0000-000012000000}"/>
    <cellStyle name="60% - Accent3 3" xfId="63" xr:uid="{00000000-0005-0000-0000-000013000000}"/>
    <cellStyle name="60% - Accent3 4" xfId="38" xr:uid="{00000000-0005-0000-0000-000014000000}"/>
    <cellStyle name="60% - Accent4 2" xfId="45" xr:uid="{00000000-0005-0000-0000-000015000000}"/>
    <cellStyle name="60% - Accent4 3" xfId="64" xr:uid="{00000000-0005-0000-0000-000016000000}"/>
    <cellStyle name="60% - Accent4 4" xfId="40" xr:uid="{00000000-0005-0000-0000-000017000000}"/>
    <cellStyle name="60% - Accent5 2" xfId="51" xr:uid="{00000000-0005-0000-0000-000018000000}"/>
    <cellStyle name="60% - Accent5 3" xfId="65" xr:uid="{00000000-0005-0000-0000-000019000000}"/>
    <cellStyle name="60% - Accent5 4" xfId="42" xr:uid="{00000000-0005-0000-0000-00001A000000}"/>
    <cellStyle name="60% - Accent6 2" xfId="50" xr:uid="{00000000-0005-0000-0000-00001B000000}"/>
    <cellStyle name="60% - Accent6 3" xfId="66" xr:uid="{00000000-0005-0000-0000-00001C000000}"/>
    <cellStyle name="60% - Accent6 4" xfId="43" xr:uid="{00000000-0005-0000-0000-00001D000000}"/>
    <cellStyle name="Accent1" xfId="18" builtinId="29" customBuiltin="1"/>
    <cellStyle name="Accent2 2" xfId="36" xr:uid="{00000000-0005-0000-0000-00001F000000}"/>
    <cellStyle name="Accent3" xfId="23" builtinId="37" customBuiltin="1"/>
    <cellStyle name="Accent4 2" xfId="39" xr:uid="{00000000-0005-0000-0000-000021000000}"/>
    <cellStyle name="Accent5 2" xfId="41" xr:uid="{00000000-0005-0000-0000-000022000000}"/>
    <cellStyle name="Accent6" xfId="30" builtinId="49" customBuiltin="1"/>
    <cellStyle name="Bad" xfId="8" builtinId="27" customBuiltin="1"/>
    <cellStyle name="Calculation" xfId="11" builtinId="22" customBuiltin="1"/>
    <cellStyle name="Check Cell" xfId="13" builtinId="23" customBuiltin="1"/>
    <cellStyle name="Comma" xfId="1" builtinId="3"/>
    <cellStyle name="Comma 2" xfId="58" xr:uid="{00000000-0005-0000-0000-000028000000}"/>
    <cellStyle name="Comma 2 2" xfId="76" xr:uid="{00000000-0005-0000-0000-000029000000}"/>
    <cellStyle name="Comma 2 3" xfId="77" xr:uid="{00000000-0005-0000-0000-00002A000000}"/>
    <cellStyle name="Comma 2 4" xfId="71" xr:uid="{00000000-0005-0000-0000-00002B000000}"/>
    <cellStyle name="Comma 3" xfId="68" xr:uid="{00000000-0005-0000-0000-00002C000000}"/>
    <cellStyle name="Comma0" xfId="78" xr:uid="{00000000-0005-0000-0000-00002D000000}"/>
    <cellStyle name="Currency" xfId="92" builtinId="4"/>
    <cellStyle name="Currency0" xfId="79" xr:uid="{00000000-0005-0000-0000-00002F000000}"/>
    <cellStyle name="Date" xfId="80" xr:uid="{00000000-0005-0000-0000-000030000000}"/>
    <cellStyle name="Explanatory Text" xfId="16" builtinId="53" customBuiltin="1"/>
    <cellStyle name="Fixed" xfId="81" xr:uid="{00000000-0005-0000-0000-000032000000}"/>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93" builtinId="8"/>
    <cellStyle name="Input" xfId="9" builtinId="20" customBuiltin="1"/>
    <cellStyle name="Linked Cell" xfId="12" builtinId="24" customBuiltin="1"/>
    <cellStyle name="Neutral 2" xfId="47" xr:uid="{00000000-0005-0000-0000-00003A000000}"/>
    <cellStyle name="Neutral 3" xfId="60" xr:uid="{00000000-0005-0000-0000-00003B000000}"/>
    <cellStyle name="Neutral 4" xfId="34" xr:uid="{00000000-0005-0000-0000-00003C000000}"/>
    <cellStyle name="Normal" xfId="0" builtinId="0"/>
    <cellStyle name="Normal 10" xfId="82" xr:uid="{00000000-0005-0000-0000-00003E000000}"/>
    <cellStyle name="Normal 11" xfId="83" xr:uid="{00000000-0005-0000-0000-00003F000000}"/>
    <cellStyle name="Normal 12" xfId="75" xr:uid="{00000000-0005-0000-0000-000040000000}"/>
    <cellStyle name="Normal 2" xfId="54" xr:uid="{00000000-0005-0000-0000-000041000000}"/>
    <cellStyle name="Normal 2 2" xfId="73" xr:uid="{00000000-0005-0000-0000-000042000000}"/>
    <cellStyle name="Normal 2 3" xfId="67" xr:uid="{00000000-0005-0000-0000-000043000000}"/>
    <cellStyle name="Normal 2 4" xfId="70" xr:uid="{00000000-0005-0000-0000-000044000000}"/>
    <cellStyle name="Normal 2 6" xfId="44" xr:uid="{00000000-0005-0000-0000-000045000000}"/>
    <cellStyle name="Normal 3" xfId="53" xr:uid="{00000000-0005-0000-0000-000046000000}"/>
    <cellStyle name="Normal 3 2" xfId="74" xr:uid="{00000000-0005-0000-0000-000047000000}"/>
    <cellStyle name="Normal 3 3" xfId="84" xr:uid="{00000000-0005-0000-0000-000048000000}"/>
    <cellStyle name="Normal 4" xfId="56" xr:uid="{00000000-0005-0000-0000-000049000000}"/>
    <cellStyle name="Normal 4 2" xfId="69" xr:uid="{00000000-0005-0000-0000-00004A000000}"/>
    <cellStyle name="Normal 4 3" xfId="85" xr:uid="{00000000-0005-0000-0000-00004B000000}"/>
    <cellStyle name="Normal 5" xfId="86" xr:uid="{00000000-0005-0000-0000-00004C000000}"/>
    <cellStyle name="Normal 6" xfId="55" xr:uid="{00000000-0005-0000-0000-00004D000000}"/>
    <cellStyle name="Normal 7" xfId="87" xr:uid="{00000000-0005-0000-0000-00004E000000}"/>
    <cellStyle name="Normal 8" xfId="88" xr:uid="{00000000-0005-0000-0000-00004F000000}"/>
    <cellStyle name="Normal 9" xfId="89" xr:uid="{00000000-0005-0000-0000-000050000000}"/>
    <cellStyle name="Note" xfId="15" builtinId="10" customBuiltin="1"/>
    <cellStyle name="Output" xfId="10" builtinId="21" customBuiltin="1"/>
    <cellStyle name="Percent" xfId="2" builtinId="5"/>
    <cellStyle name="Percent 2" xfId="57" xr:uid="{00000000-0005-0000-0000-000054000000}"/>
    <cellStyle name="Percent 2 2" xfId="90" xr:uid="{00000000-0005-0000-0000-000055000000}"/>
    <cellStyle name="Percent 2 3" xfId="91" xr:uid="{00000000-0005-0000-0000-000056000000}"/>
    <cellStyle name="Percent 2 4" xfId="72" xr:uid="{00000000-0005-0000-0000-000057000000}"/>
    <cellStyle name="Title 2" xfId="52" xr:uid="{00000000-0005-0000-0000-000058000000}"/>
    <cellStyle name="Title 3" xfId="59" xr:uid="{00000000-0005-0000-0000-000059000000}"/>
    <cellStyle name="Title 4" xfId="33" xr:uid="{00000000-0005-0000-0000-00005A000000}"/>
    <cellStyle name="Total" xfId="17" builtinId="25" customBuiltin="1"/>
    <cellStyle name="Warning Text" xfId="14" builtinId="11" customBuiltin="1"/>
  </cellStyles>
  <dxfs count="5">
    <dxf>
      <numFmt numFmtId="164" formatCode="_(* #,##0_);_(* \(#,##0\);_(* &quot;-&quot;??_);_(@_)"/>
    </dxf>
    <dxf>
      <numFmt numFmtId="164" formatCode="_(* #,##0_);_(* \(#,##0\);_(* &quot;-&quot;??_);_(@_)"/>
    </dxf>
    <dxf>
      <numFmt numFmtId="164" formatCode="_(* #,##0_);_(* \(#,##0\);_(* &quot;-&quot;??_);_(@_)"/>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colors>
    <mruColors>
      <color rgb="FFFF5B5B"/>
      <color rgb="FFFF7D7D"/>
      <color rgb="FFA66BD3"/>
      <color rgb="FF672C94"/>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charts!$C$30</c:f>
          <c:strCache>
            <c:ptCount val="1"/>
            <c:pt idx="0">
              <c:v>MW Selected Resources by In-state/OOS</c:v>
            </c:pt>
          </c:strCache>
        </c:strRef>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charts!$C$34</c:f>
              <c:strCache>
                <c:ptCount val="1"/>
                <c:pt idx="0">
                  <c:v>In-state</c:v>
                </c:pt>
              </c:strCache>
            </c:strRef>
          </c:tx>
          <c:spPr>
            <a:solidFill>
              <a:srgbClr val="92D050"/>
            </a:solidFill>
            <a:ln>
              <a:noFill/>
            </a:ln>
            <a:effectLst/>
          </c:spPr>
          <c:invertIfNegative val="0"/>
          <c:cat>
            <c:strRef>
              <c:f>charts!$D$31:$H$31</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charts!$D$34:$H$34</c:f>
              <c:numCache>
                <c:formatCode>_(* #,##0_);_(* \(#,##0\);_(* "-"??_);_(@_)</c:formatCode>
                <c:ptCount val="5"/>
                <c:pt idx="0">
                  <c:v>8760.3100791568813</c:v>
                </c:pt>
                <c:pt idx="1">
                  <c:v>16382.795941452056</c:v>
                </c:pt>
                <c:pt idx="2">
                  <c:v>10572.78622648248</c:v>
                </c:pt>
                <c:pt idx="3">
                  <c:v>16323.035604531775</c:v>
                </c:pt>
                <c:pt idx="4">
                  <c:v>10580.090673146084</c:v>
                </c:pt>
              </c:numCache>
            </c:numRef>
          </c:val>
          <c:extLst>
            <c:ext xmlns:c16="http://schemas.microsoft.com/office/drawing/2014/chart" uri="{C3380CC4-5D6E-409C-BE32-E72D297353CC}">
              <c16:uniqueId val="{00000000-4385-4544-BF5D-C7E140AAC13B}"/>
            </c:ext>
          </c:extLst>
        </c:ser>
        <c:ser>
          <c:idx val="1"/>
          <c:order val="1"/>
          <c:tx>
            <c:strRef>
              <c:f>charts!$C$35</c:f>
              <c:strCache>
                <c:ptCount val="1"/>
                <c:pt idx="0">
                  <c:v>OOS</c:v>
                </c:pt>
              </c:strCache>
            </c:strRef>
          </c:tx>
          <c:spPr>
            <a:solidFill>
              <a:schemeClr val="tx2">
                <a:lumMod val="60000"/>
                <a:lumOff val="40000"/>
              </a:schemeClr>
            </a:solidFill>
            <a:ln>
              <a:noFill/>
            </a:ln>
            <a:effectLst/>
          </c:spPr>
          <c:invertIfNegative val="0"/>
          <c:cat>
            <c:strRef>
              <c:f>charts!$D$31:$H$31</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charts!$D$35:$H$35</c:f>
              <c:numCache>
                <c:formatCode>_(* #,##0_);_(* \(#,##0\);_(* "-"??_);_(@_)</c:formatCode>
                <c:ptCount val="5"/>
                <c:pt idx="0">
                  <c:v>1101.3152117199579</c:v>
                </c:pt>
                <c:pt idx="1">
                  <c:v>2000.0033050684015</c:v>
                </c:pt>
                <c:pt idx="2">
                  <c:v>6250.0096646004586</c:v>
                </c:pt>
                <c:pt idx="3">
                  <c:v>2000.0033050684015</c:v>
                </c:pt>
                <c:pt idx="4">
                  <c:v>6249.9996651780075</c:v>
                </c:pt>
              </c:numCache>
            </c:numRef>
          </c:val>
          <c:extLst>
            <c:ext xmlns:c16="http://schemas.microsoft.com/office/drawing/2014/chart" uri="{C3380CC4-5D6E-409C-BE32-E72D297353CC}">
              <c16:uniqueId val="{00000001-4385-4544-BF5D-C7E140AAC13B}"/>
            </c:ext>
          </c:extLst>
        </c:ser>
        <c:ser>
          <c:idx val="2"/>
          <c:order val="2"/>
          <c:tx>
            <c:strRef>
              <c:f>charts!$C$36</c:f>
              <c:strCache>
                <c:ptCount val="1"/>
                <c:pt idx="0">
                  <c:v>Batt 2 hour</c:v>
                </c:pt>
              </c:strCache>
            </c:strRef>
          </c:tx>
          <c:spPr>
            <a:solidFill>
              <a:srgbClr val="CFAFE7"/>
            </a:solidFill>
            <a:ln>
              <a:noFill/>
            </a:ln>
            <a:effectLst/>
          </c:spPr>
          <c:invertIfNegative val="0"/>
          <c:cat>
            <c:strRef>
              <c:f>charts!$D$31:$H$31</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charts!$D$36:$H$36</c:f>
              <c:numCache>
                <c:formatCode>_(* #,##0_);_(* \(#,##0\);_(* "-"??_);_(@_)</c:formatCode>
                <c:ptCount val="5"/>
                <c:pt idx="0">
                  <c:v>2104.1999999999998</c:v>
                </c:pt>
                <c:pt idx="1">
                  <c:v>0</c:v>
                </c:pt>
                <c:pt idx="2">
                  <c:v>0</c:v>
                </c:pt>
                <c:pt idx="3">
                  <c:v>0</c:v>
                </c:pt>
                <c:pt idx="4">
                  <c:v>0</c:v>
                </c:pt>
              </c:numCache>
            </c:numRef>
          </c:val>
          <c:extLst>
            <c:ext xmlns:c16="http://schemas.microsoft.com/office/drawing/2014/chart" uri="{C3380CC4-5D6E-409C-BE32-E72D297353CC}">
              <c16:uniqueId val="{00000002-4385-4544-BF5D-C7E140AAC13B}"/>
            </c:ext>
          </c:extLst>
        </c:ser>
        <c:ser>
          <c:idx val="3"/>
          <c:order val="3"/>
          <c:tx>
            <c:strRef>
              <c:f>charts!$C$37</c:f>
              <c:strCache>
                <c:ptCount val="1"/>
                <c:pt idx="0">
                  <c:v>Batt 4 hour</c:v>
                </c:pt>
              </c:strCache>
            </c:strRef>
          </c:tx>
          <c:spPr>
            <a:solidFill>
              <a:srgbClr val="A66BD3"/>
            </a:solidFill>
            <a:ln>
              <a:noFill/>
            </a:ln>
            <a:effectLst/>
          </c:spPr>
          <c:invertIfNegative val="0"/>
          <c:cat>
            <c:strRef>
              <c:f>charts!$D$31:$H$31</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charts!$D$37:$H$37</c:f>
              <c:numCache>
                <c:formatCode>_(* #,##0_);_(* \(#,##0\);_(* "-"??_);_(@_)</c:formatCode>
                <c:ptCount val="5"/>
                <c:pt idx="0">
                  <c:v>0</c:v>
                </c:pt>
                <c:pt idx="1">
                  <c:v>4347.08</c:v>
                </c:pt>
                <c:pt idx="2">
                  <c:v>2602.38</c:v>
                </c:pt>
                <c:pt idx="3">
                  <c:v>4299</c:v>
                </c:pt>
                <c:pt idx="4">
                  <c:v>2795.38</c:v>
                </c:pt>
              </c:numCache>
            </c:numRef>
          </c:val>
          <c:extLst>
            <c:ext xmlns:c16="http://schemas.microsoft.com/office/drawing/2014/chart" uri="{C3380CC4-5D6E-409C-BE32-E72D297353CC}">
              <c16:uniqueId val="{00000003-4385-4544-BF5D-C7E140AAC13B}"/>
            </c:ext>
          </c:extLst>
        </c:ser>
        <c:ser>
          <c:idx val="4"/>
          <c:order val="4"/>
          <c:tx>
            <c:strRef>
              <c:f>charts!$C$38</c:f>
              <c:strCache>
                <c:ptCount val="1"/>
                <c:pt idx="0">
                  <c:v>Pumped Storage</c:v>
                </c:pt>
              </c:strCache>
            </c:strRef>
          </c:tx>
          <c:spPr>
            <a:solidFill>
              <a:srgbClr val="672C94"/>
            </a:solidFill>
            <a:ln>
              <a:noFill/>
            </a:ln>
            <a:effectLst/>
          </c:spPr>
          <c:invertIfNegative val="0"/>
          <c:cat>
            <c:strRef>
              <c:f>charts!$D$31:$H$31</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charts!$D$38:$H$38</c:f>
              <c:numCache>
                <c:formatCode>_(* #,##0_);_(* \(#,##0\);_(* "-"??_);_(@_)</c:formatCode>
                <c:ptCount val="5"/>
                <c:pt idx="0">
                  <c:v>0</c:v>
                </c:pt>
                <c:pt idx="1">
                  <c:v>1341.5</c:v>
                </c:pt>
                <c:pt idx="2">
                  <c:v>0</c:v>
                </c:pt>
                <c:pt idx="3">
                  <c:v>1246.1199999999999</c:v>
                </c:pt>
                <c:pt idx="4">
                  <c:v>116.15</c:v>
                </c:pt>
              </c:numCache>
            </c:numRef>
          </c:val>
          <c:extLst>
            <c:ext xmlns:c16="http://schemas.microsoft.com/office/drawing/2014/chart" uri="{C3380CC4-5D6E-409C-BE32-E72D297353CC}">
              <c16:uniqueId val="{00000004-4385-4544-BF5D-C7E140AAC13B}"/>
            </c:ext>
          </c:extLst>
        </c:ser>
        <c:dLbls>
          <c:showLegendKey val="0"/>
          <c:showVal val="0"/>
          <c:showCatName val="0"/>
          <c:showSerName val="0"/>
          <c:showPercent val="0"/>
          <c:showBubbleSize val="0"/>
        </c:dLbls>
        <c:gapWidth val="150"/>
        <c:overlap val="100"/>
        <c:axId val="675791792"/>
        <c:axId val="763330352"/>
      </c:barChart>
      <c:catAx>
        <c:axId val="675791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63330352"/>
        <c:crosses val="autoZero"/>
        <c:auto val="1"/>
        <c:lblAlgn val="ctr"/>
        <c:lblOffset val="100"/>
        <c:noMultiLvlLbl val="0"/>
      </c:catAx>
      <c:valAx>
        <c:axId val="763330352"/>
        <c:scaling>
          <c:orientation val="minMax"/>
          <c:max val="25000"/>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7579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charts!$C$2</c:f>
          <c:strCache>
            <c:ptCount val="1"/>
            <c:pt idx="0">
              <c:v>MW Selected Resources by Deliverability</c:v>
            </c:pt>
          </c:strCache>
        </c:strRef>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charts!$C$4</c:f>
              <c:strCache>
                <c:ptCount val="1"/>
                <c:pt idx="0">
                  <c:v>Geothermal FC</c:v>
                </c:pt>
              </c:strCache>
            </c:strRef>
          </c:tx>
          <c:spPr>
            <a:solidFill>
              <a:srgbClr val="C00000"/>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charts!$D$4:$H$4</c:f>
              <c:numCache>
                <c:formatCode>_(* #,##0_);_(* \(#,##0\);_(* "-"??_);_(@_)</c:formatCode>
                <c:ptCount val="5"/>
                <c:pt idx="0">
                  <c:v>1131.936687744507</c:v>
                </c:pt>
                <c:pt idx="1">
                  <c:v>0</c:v>
                </c:pt>
                <c:pt idx="2">
                  <c:v>0</c:v>
                </c:pt>
                <c:pt idx="3">
                  <c:v>0</c:v>
                </c:pt>
                <c:pt idx="4">
                  <c:v>0</c:v>
                </c:pt>
              </c:numCache>
            </c:numRef>
          </c:val>
          <c:extLst>
            <c:ext xmlns:c16="http://schemas.microsoft.com/office/drawing/2014/chart" uri="{C3380CC4-5D6E-409C-BE32-E72D297353CC}">
              <c16:uniqueId val="{00000000-9B2D-4EDD-A136-96D3A5C211C7}"/>
            </c:ext>
          </c:extLst>
        </c:ser>
        <c:ser>
          <c:idx val="1"/>
          <c:order val="1"/>
          <c:tx>
            <c:strRef>
              <c:f>charts!$C$5</c:f>
              <c:strCache>
                <c:ptCount val="1"/>
                <c:pt idx="0">
                  <c:v>Geothermal EO</c:v>
                </c:pt>
              </c:strCache>
            </c:strRef>
          </c:tx>
          <c:spPr>
            <a:solidFill>
              <a:srgbClr val="FF7D7D"/>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charts!$D$5:$H$5</c:f>
              <c:numCache>
                <c:formatCode>_(* #,##0_);_(* \(#,##0\);_(* "-"??_);_(@_)</c:formatCode>
                <c:ptCount val="5"/>
                <c:pt idx="0">
                  <c:v>567.94766790509243</c:v>
                </c:pt>
                <c:pt idx="1">
                  <c:v>2019.895707337877</c:v>
                </c:pt>
                <c:pt idx="2">
                  <c:v>2019.895707337877</c:v>
                </c:pt>
                <c:pt idx="3">
                  <c:v>2019.895707337877</c:v>
                </c:pt>
                <c:pt idx="4">
                  <c:v>2019.895707337877</c:v>
                </c:pt>
              </c:numCache>
            </c:numRef>
          </c:val>
          <c:extLst>
            <c:ext xmlns:c16="http://schemas.microsoft.com/office/drawing/2014/chart" uri="{C3380CC4-5D6E-409C-BE32-E72D297353CC}">
              <c16:uniqueId val="{00000001-9B2D-4EDD-A136-96D3A5C211C7}"/>
            </c:ext>
          </c:extLst>
        </c:ser>
        <c:ser>
          <c:idx val="2"/>
          <c:order val="2"/>
          <c:tx>
            <c:strRef>
              <c:f>charts!$C$6</c:f>
              <c:strCache>
                <c:ptCount val="1"/>
                <c:pt idx="0">
                  <c:v>Wind FC</c:v>
                </c:pt>
              </c:strCache>
            </c:strRef>
          </c:tx>
          <c:spPr>
            <a:solidFill>
              <a:schemeClr val="accent5">
                <a:lumMod val="75000"/>
              </a:schemeClr>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charts!$D$6:$H$6</c:f>
              <c:numCache>
                <c:formatCode>_(* #,##0_);_(* \(#,##0\);_(* "-"??_);_(@_)</c:formatCode>
                <c:ptCount val="5"/>
                <c:pt idx="0">
                  <c:v>1161.9445576493501</c:v>
                </c:pt>
                <c:pt idx="1">
                  <c:v>3209.6944804266309</c:v>
                </c:pt>
                <c:pt idx="2">
                  <c:v>3265.7431944075547</c:v>
                </c:pt>
                <c:pt idx="3">
                  <c:v>2029.380498081016</c:v>
                </c:pt>
                <c:pt idx="4">
                  <c:v>1810.3306337159811</c:v>
                </c:pt>
              </c:numCache>
            </c:numRef>
          </c:val>
          <c:extLst>
            <c:ext xmlns:c16="http://schemas.microsoft.com/office/drawing/2014/chart" uri="{C3380CC4-5D6E-409C-BE32-E72D297353CC}">
              <c16:uniqueId val="{00000002-9B2D-4EDD-A136-96D3A5C211C7}"/>
            </c:ext>
          </c:extLst>
        </c:ser>
        <c:ser>
          <c:idx val="3"/>
          <c:order val="3"/>
          <c:tx>
            <c:strRef>
              <c:f>charts!$C$7</c:f>
              <c:strCache>
                <c:ptCount val="1"/>
                <c:pt idx="0">
                  <c:v>Wind EO</c:v>
                </c:pt>
              </c:strCache>
            </c:strRef>
          </c:tx>
          <c:spPr>
            <a:solidFill>
              <a:schemeClr val="accent5">
                <a:lumMod val="60000"/>
                <a:lumOff val="40000"/>
              </a:schemeClr>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charts!$D$7:$H$7</c:f>
              <c:numCache>
                <c:formatCode>_(* #,##0_);_(* \(#,##0\);_(* "-"??_);_(@_)</c:formatCode>
                <c:ptCount val="5"/>
                <c:pt idx="0">
                  <c:v>1083.889418020522</c:v>
                </c:pt>
                <c:pt idx="1">
                  <c:v>1564.8777621069116</c:v>
                </c:pt>
                <c:pt idx="2">
                  <c:v>5316.8026602721957</c:v>
                </c:pt>
                <c:pt idx="3">
                  <c:v>2745.181743106883</c:v>
                </c:pt>
                <c:pt idx="4">
                  <c:v>5837.3447479645329</c:v>
                </c:pt>
              </c:numCache>
            </c:numRef>
          </c:val>
          <c:extLst>
            <c:ext xmlns:c16="http://schemas.microsoft.com/office/drawing/2014/chart" uri="{C3380CC4-5D6E-409C-BE32-E72D297353CC}">
              <c16:uniqueId val="{00000003-9B2D-4EDD-A136-96D3A5C211C7}"/>
            </c:ext>
          </c:extLst>
        </c:ser>
        <c:ser>
          <c:idx val="4"/>
          <c:order val="4"/>
          <c:tx>
            <c:strRef>
              <c:f>charts!$C$8</c:f>
              <c:strCache>
                <c:ptCount val="1"/>
                <c:pt idx="0">
                  <c:v>Solar FC</c:v>
                </c:pt>
              </c:strCache>
            </c:strRef>
          </c:tx>
          <c:spPr>
            <a:solidFill>
              <a:schemeClr val="accent4">
                <a:lumMod val="75000"/>
              </a:schemeClr>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charts!$D$8:$H$8</c:f>
              <c:numCache>
                <c:formatCode>_(* #,##0_);_(* \(#,##0\);_(* "-"??_);_(@_)</c:formatCode>
                <c:ptCount val="5"/>
                <c:pt idx="0">
                  <c:v>3711.5585586029124</c:v>
                </c:pt>
                <c:pt idx="1">
                  <c:v>6088.409040753053</c:v>
                </c:pt>
                <c:pt idx="2">
                  <c:v>4489.808204173034</c:v>
                </c:pt>
                <c:pt idx="3">
                  <c:v>6363.2387734611775</c:v>
                </c:pt>
                <c:pt idx="4">
                  <c:v>6084.3639458978469</c:v>
                </c:pt>
              </c:numCache>
            </c:numRef>
          </c:val>
          <c:extLst>
            <c:ext xmlns:c16="http://schemas.microsoft.com/office/drawing/2014/chart" uri="{C3380CC4-5D6E-409C-BE32-E72D297353CC}">
              <c16:uniqueId val="{00000004-9B2D-4EDD-A136-96D3A5C211C7}"/>
            </c:ext>
          </c:extLst>
        </c:ser>
        <c:ser>
          <c:idx val="5"/>
          <c:order val="5"/>
          <c:tx>
            <c:strRef>
              <c:f>charts!$C$9</c:f>
              <c:strCache>
                <c:ptCount val="1"/>
                <c:pt idx="0">
                  <c:v>Solar EO</c:v>
                </c:pt>
              </c:strCache>
            </c:strRef>
          </c:tx>
          <c:spPr>
            <a:solidFill>
              <a:schemeClr val="accent4">
                <a:lumMod val="60000"/>
                <a:lumOff val="40000"/>
              </a:schemeClr>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charts!$D$9:$H$9</c:f>
              <c:numCache>
                <c:formatCode>_(* #,##0_);_(* \(#,##0\);_(* "-"??_);_(@_)</c:formatCode>
                <c:ptCount val="5"/>
                <c:pt idx="0">
                  <c:v>2204.3484009544554</c:v>
                </c:pt>
                <c:pt idx="1">
                  <c:v>5499.9222558959846</c:v>
                </c:pt>
                <c:pt idx="2">
                  <c:v>1730.5461248922775</c:v>
                </c:pt>
                <c:pt idx="3">
                  <c:v>5165.3421876132206</c:v>
                </c:pt>
                <c:pt idx="4">
                  <c:v>1078.1553034078534</c:v>
                </c:pt>
              </c:numCache>
            </c:numRef>
          </c:val>
          <c:extLst>
            <c:ext xmlns:c16="http://schemas.microsoft.com/office/drawing/2014/chart" uri="{C3380CC4-5D6E-409C-BE32-E72D297353CC}">
              <c16:uniqueId val="{00000005-9B2D-4EDD-A136-96D3A5C211C7}"/>
            </c:ext>
          </c:extLst>
        </c:ser>
        <c:ser>
          <c:idx val="6"/>
          <c:order val="6"/>
          <c:tx>
            <c:strRef>
              <c:f>charts!$C$10</c:f>
              <c:strCache>
                <c:ptCount val="1"/>
                <c:pt idx="0">
                  <c:v>Batt 2 hour</c:v>
                </c:pt>
              </c:strCache>
            </c:strRef>
          </c:tx>
          <c:spPr>
            <a:solidFill>
              <a:srgbClr val="CFAFE7"/>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charts!$D$10:$H$10</c:f>
              <c:numCache>
                <c:formatCode>_(* #,##0_);_(* \(#,##0\);_(* "-"??_);_(@_)</c:formatCode>
                <c:ptCount val="5"/>
                <c:pt idx="0">
                  <c:v>2104.1999999999998</c:v>
                </c:pt>
                <c:pt idx="1">
                  <c:v>0</c:v>
                </c:pt>
                <c:pt idx="2">
                  <c:v>0</c:v>
                </c:pt>
                <c:pt idx="3">
                  <c:v>0</c:v>
                </c:pt>
                <c:pt idx="4">
                  <c:v>0</c:v>
                </c:pt>
              </c:numCache>
            </c:numRef>
          </c:val>
          <c:extLst>
            <c:ext xmlns:c16="http://schemas.microsoft.com/office/drawing/2014/chart" uri="{C3380CC4-5D6E-409C-BE32-E72D297353CC}">
              <c16:uniqueId val="{00000006-9B2D-4EDD-A136-96D3A5C211C7}"/>
            </c:ext>
          </c:extLst>
        </c:ser>
        <c:ser>
          <c:idx val="7"/>
          <c:order val="7"/>
          <c:tx>
            <c:strRef>
              <c:f>charts!$C$11</c:f>
              <c:strCache>
                <c:ptCount val="1"/>
                <c:pt idx="0">
                  <c:v>Batt 4 hour</c:v>
                </c:pt>
              </c:strCache>
            </c:strRef>
          </c:tx>
          <c:spPr>
            <a:solidFill>
              <a:srgbClr val="A66BD3"/>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charts!$D$11:$H$11</c:f>
              <c:numCache>
                <c:formatCode>_(* #,##0_);_(* \(#,##0\);_(* "-"??_);_(@_)</c:formatCode>
                <c:ptCount val="5"/>
                <c:pt idx="0">
                  <c:v>0</c:v>
                </c:pt>
                <c:pt idx="1">
                  <c:v>4347.08</c:v>
                </c:pt>
                <c:pt idx="2">
                  <c:v>2602.38</c:v>
                </c:pt>
                <c:pt idx="3">
                  <c:v>4299</c:v>
                </c:pt>
                <c:pt idx="4">
                  <c:v>2795.38</c:v>
                </c:pt>
              </c:numCache>
            </c:numRef>
          </c:val>
          <c:extLst>
            <c:ext xmlns:c16="http://schemas.microsoft.com/office/drawing/2014/chart" uri="{C3380CC4-5D6E-409C-BE32-E72D297353CC}">
              <c16:uniqueId val="{00000007-9B2D-4EDD-A136-96D3A5C211C7}"/>
            </c:ext>
          </c:extLst>
        </c:ser>
        <c:ser>
          <c:idx val="8"/>
          <c:order val="8"/>
          <c:tx>
            <c:strRef>
              <c:f>charts!$C$12</c:f>
              <c:strCache>
                <c:ptCount val="1"/>
                <c:pt idx="0">
                  <c:v>Pumped Storage</c:v>
                </c:pt>
              </c:strCache>
            </c:strRef>
          </c:tx>
          <c:spPr>
            <a:solidFill>
              <a:srgbClr val="672C94"/>
            </a:solidFill>
            <a:ln>
              <a:noFill/>
            </a:ln>
            <a:effectLst/>
          </c:spPr>
          <c:invertIfNegative val="0"/>
          <c:cat>
            <c:strRef>
              <c:f>charts!$D$3:$H$3</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charts!$D$12:$H$12</c:f>
              <c:numCache>
                <c:formatCode>_(* #,##0_);_(* \(#,##0\);_(* "-"??_);_(@_)</c:formatCode>
                <c:ptCount val="5"/>
                <c:pt idx="0">
                  <c:v>0</c:v>
                </c:pt>
                <c:pt idx="1">
                  <c:v>1341.5</c:v>
                </c:pt>
                <c:pt idx="2">
                  <c:v>0</c:v>
                </c:pt>
                <c:pt idx="3">
                  <c:v>1246.1199999999999</c:v>
                </c:pt>
                <c:pt idx="4">
                  <c:v>116.15</c:v>
                </c:pt>
              </c:numCache>
            </c:numRef>
          </c:val>
          <c:extLst>
            <c:ext xmlns:c16="http://schemas.microsoft.com/office/drawing/2014/chart" uri="{C3380CC4-5D6E-409C-BE32-E72D297353CC}">
              <c16:uniqueId val="{00000008-9B2D-4EDD-A136-96D3A5C211C7}"/>
            </c:ext>
          </c:extLst>
        </c:ser>
        <c:dLbls>
          <c:showLegendKey val="0"/>
          <c:showVal val="0"/>
          <c:showCatName val="0"/>
          <c:showSerName val="0"/>
          <c:showPercent val="0"/>
          <c:showBubbleSize val="0"/>
        </c:dLbls>
        <c:gapWidth val="150"/>
        <c:overlap val="100"/>
        <c:axId val="548142944"/>
        <c:axId val="605516672"/>
      </c:barChart>
      <c:catAx>
        <c:axId val="548142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05516672"/>
        <c:crosses val="autoZero"/>
        <c:auto val="1"/>
        <c:lblAlgn val="ctr"/>
        <c:lblOffset val="100"/>
        <c:noMultiLvlLbl val="0"/>
      </c:catAx>
      <c:valAx>
        <c:axId val="605516672"/>
        <c:scaling>
          <c:orientation val="minMax"/>
          <c:max val="25000"/>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4814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charts!$C$16</c:f>
          <c:strCache>
            <c:ptCount val="1"/>
            <c:pt idx="0">
              <c:v>MW Selected Resources by In-state/OOS and Type</c:v>
            </c:pt>
          </c:strCache>
        </c:strRef>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charts!$C$18</c:f>
              <c:strCache>
                <c:ptCount val="1"/>
                <c:pt idx="0">
                  <c:v>Geothermal In-st</c:v>
                </c:pt>
              </c:strCache>
            </c:strRef>
          </c:tx>
          <c:spPr>
            <a:solidFill>
              <a:srgbClr val="C00000"/>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charts!$D$18:$H$18</c:f>
              <c:numCache>
                <c:formatCode>_(* #,##0_);_(* \(#,##0\);_(* "-"??_);_(@_)</c:formatCode>
                <c:ptCount val="5"/>
                <c:pt idx="0">
                  <c:v>1699.8843556495995</c:v>
                </c:pt>
                <c:pt idx="1">
                  <c:v>2019.895707337877</c:v>
                </c:pt>
                <c:pt idx="2">
                  <c:v>2019.895707337877</c:v>
                </c:pt>
                <c:pt idx="3">
                  <c:v>2019.895707337877</c:v>
                </c:pt>
                <c:pt idx="4">
                  <c:v>2019.895707337877</c:v>
                </c:pt>
              </c:numCache>
            </c:numRef>
          </c:val>
          <c:extLst>
            <c:ext xmlns:c16="http://schemas.microsoft.com/office/drawing/2014/chart" uri="{C3380CC4-5D6E-409C-BE32-E72D297353CC}">
              <c16:uniqueId val="{00000000-2A92-41CE-931E-55E653034623}"/>
            </c:ext>
          </c:extLst>
        </c:ser>
        <c:ser>
          <c:idx val="1"/>
          <c:order val="1"/>
          <c:tx>
            <c:strRef>
              <c:f>charts!$C$19</c:f>
              <c:strCache>
                <c:ptCount val="1"/>
                <c:pt idx="0">
                  <c:v>Geothermal OOS</c:v>
                </c:pt>
              </c:strCache>
            </c:strRef>
          </c:tx>
          <c:spPr>
            <a:solidFill>
              <a:srgbClr val="FF7D7D"/>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charts!$D$19:$H$19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2A92-41CE-931E-55E653034623}"/>
            </c:ext>
          </c:extLst>
        </c:ser>
        <c:ser>
          <c:idx val="2"/>
          <c:order val="2"/>
          <c:tx>
            <c:strRef>
              <c:f>charts!$C$20</c:f>
              <c:strCache>
                <c:ptCount val="1"/>
                <c:pt idx="0">
                  <c:v>Wind In-state</c:v>
                </c:pt>
              </c:strCache>
            </c:strRef>
          </c:tx>
          <c:spPr>
            <a:solidFill>
              <a:schemeClr val="accent5">
                <a:lumMod val="75000"/>
              </a:schemeClr>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charts!$D$20:$H$20</c:f>
              <c:numCache>
                <c:formatCode>_(* #,##0_);_(* \(#,##0\);_(* "-"??_);_(@_)</c:formatCode>
                <c:ptCount val="5"/>
                <c:pt idx="0">
                  <c:v>1144.518763949914</c:v>
                </c:pt>
                <c:pt idx="1">
                  <c:v>2774.5689374651415</c:v>
                </c:pt>
                <c:pt idx="2">
                  <c:v>2332.5361900792918</c:v>
                </c:pt>
                <c:pt idx="3">
                  <c:v>2774.5589361194975</c:v>
                </c:pt>
                <c:pt idx="4">
                  <c:v>1397.6757165025062</c:v>
                </c:pt>
              </c:numCache>
            </c:numRef>
          </c:val>
          <c:extLst>
            <c:ext xmlns:c16="http://schemas.microsoft.com/office/drawing/2014/chart" uri="{C3380CC4-5D6E-409C-BE32-E72D297353CC}">
              <c16:uniqueId val="{00000002-2A92-41CE-931E-55E653034623}"/>
            </c:ext>
          </c:extLst>
        </c:ser>
        <c:ser>
          <c:idx val="3"/>
          <c:order val="3"/>
          <c:tx>
            <c:strRef>
              <c:f>charts!$C$21</c:f>
              <c:strCache>
                <c:ptCount val="1"/>
                <c:pt idx="0">
                  <c:v>Wind OOS</c:v>
                </c:pt>
              </c:strCache>
            </c:strRef>
          </c:tx>
          <c:spPr>
            <a:solidFill>
              <a:schemeClr val="accent5">
                <a:lumMod val="60000"/>
                <a:lumOff val="40000"/>
              </a:schemeClr>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charts!$D$21:$H$21</c:f>
              <c:numCache>
                <c:formatCode>_(* #,##0_);_(* \(#,##0\);_(* "-"??_);_(@_)</c:formatCode>
                <c:ptCount val="5"/>
                <c:pt idx="0">
                  <c:v>1101.3152117199579</c:v>
                </c:pt>
                <c:pt idx="1">
                  <c:v>2000.0033050684015</c:v>
                </c:pt>
                <c:pt idx="2">
                  <c:v>6250.0096646004586</c:v>
                </c:pt>
                <c:pt idx="3">
                  <c:v>2000.0033050684015</c:v>
                </c:pt>
                <c:pt idx="4">
                  <c:v>6249.9996651780075</c:v>
                </c:pt>
              </c:numCache>
            </c:numRef>
          </c:val>
          <c:extLst>
            <c:ext xmlns:c16="http://schemas.microsoft.com/office/drawing/2014/chart" uri="{C3380CC4-5D6E-409C-BE32-E72D297353CC}">
              <c16:uniqueId val="{00000003-2A92-41CE-931E-55E653034623}"/>
            </c:ext>
          </c:extLst>
        </c:ser>
        <c:ser>
          <c:idx val="4"/>
          <c:order val="4"/>
          <c:tx>
            <c:strRef>
              <c:f>charts!$C$22</c:f>
              <c:strCache>
                <c:ptCount val="1"/>
                <c:pt idx="0">
                  <c:v>Solar In-state</c:v>
                </c:pt>
              </c:strCache>
            </c:strRef>
          </c:tx>
          <c:spPr>
            <a:solidFill>
              <a:schemeClr val="accent4">
                <a:lumMod val="75000"/>
              </a:schemeClr>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charts!$D$22:$H$22</c:f>
              <c:numCache>
                <c:formatCode>_(* #,##0_);_(* \(#,##0\);_(* "-"??_);_(@_)</c:formatCode>
                <c:ptCount val="5"/>
                <c:pt idx="0">
                  <c:v>5915.9069595573674</c:v>
                </c:pt>
                <c:pt idx="1">
                  <c:v>11588.331296649038</c:v>
                </c:pt>
                <c:pt idx="2">
                  <c:v>6220.3543290653106</c:v>
                </c:pt>
                <c:pt idx="3">
                  <c:v>11528.5809610744</c:v>
                </c:pt>
                <c:pt idx="4">
                  <c:v>7162.5192493057002</c:v>
                </c:pt>
              </c:numCache>
            </c:numRef>
          </c:val>
          <c:extLst>
            <c:ext xmlns:c16="http://schemas.microsoft.com/office/drawing/2014/chart" uri="{C3380CC4-5D6E-409C-BE32-E72D297353CC}">
              <c16:uniqueId val="{00000004-2A92-41CE-931E-55E653034623}"/>
            </c:ext>
          </c:extLst>
        </c:ser>
        <c:ser>
          <c:idx val="5"/>
          <c:order val="5"/>
          <c:tx>
            <c:strRef>
              <c:f>charts!$C$23</c:f>
              <c:strCache>
                <c:ptCount val="1"/>
                <c:pt idx="0">
                  <c:v>Solar OOS</c:v>
                </c:pt>
              </c:strCache>
            </c:strRef>
          </c:tx>
          <c:spPr>
            <a:solidFill>
              <a:schemeClr val="accent4">
                <a:lumMod val="60000"/>
                <a:lumOff val="40000"/>
              </a:schemeClr>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charts!$D$23:$H$23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5-2A92-41CE-931E-55E653034623}"/>
            </c:ext>
          </c:extLst>
        </c:ser>
        <c:ser>
          <c:idx val="6"/>
          <c:order val="6"/>
          <c:tx>
            <c:strRef>
              <c:f>charts!$C$24</c:f>
              <c:strCache>
                <c:ptCount val="1"/>
                <c:pt idx="0">
                  <c:v>Batt 2 hour</c:v>
                </c:pt>
              </c:strCache>
            </c:strRef>
          </c:tx>
          <c:spPr>
            <a:solidFill>
              <a:srgbClr val="CFAFE7"/>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charts!$D$24:$H$24</c:f>
              <c:numCache>
                <c:formatCode>_(* #,##0_);_(* \(#,##0\);_(* "-"??_);_(@_)</c:formatCode>
                <c:ptCount val="5"/>
                <c:pt idx="0">
                  <c:v>2104.1999999999998</c:v>
                </c:pt>
                <c:pt idx="1">
                  <c:v>0</c:v>
                </c:pt>
                <c:pt idx="2">
                  <c:v>0</c:v>
                </c:pt>
                <c:pt idx="3">
                  <c:v>0</c:v>
                </c:pt>
                <c:pt idx="4">
                  <c:v>0</c:v>
                </c:pt>
              </c:numCache>
            </c:numRef>
          </c:val>
          <c:extLst>
            <c:ext xmlns:c16="http://schemas.microsoft.com/office/drawing/2014/chart" uri="{C3380CC4-5D6E-409C-BE32-E72D297353CC}">
              <c16:uniqueId val="{00000006-2A92-41CE-931E-55E653034623}"/>
            </c:ext>
          </c:extLst>
        </c:ser>
        <c:ser>
          <c:idx val="7"/>
          <c:order val="7"/>
          <c:tx>
            <c:strRef>
              <c:f>charts!$C$25</c:f>
              <c:strCache>
                <c:ptCount val="1"/>
                <c:pt idx="0">
                  <c:v>Batt 4 hour</c:v>
                </c:pt>
              </c:strCache>
            </c:strRef>
          </c:tx>
          <c:spPr>
            <a:solidFill>
              <a:srgbClr val="A66BD3"/>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charts!$D$25:$H$25</c:f>
              <c:numCache>
                <c:formatCode>_(* #,##0_);_(* \(#,##0\);_(* "-"??_);_(@_)</c:formatCode>
                <c:ptCount val="5"/>
                <c:pt idx="0">
                  <c:v>0</c:v>
                </c:pt>
                <c:pt idx="1">
                  <c:v>4347.08</c:v>
                </c:pt>
                <c:pt idx="2">
                  <c:v>2602.38</c:v>
                </c:pt>
                <c:pt idx="3">
                  <c:v>4299</c:v>
                </c:pt>
                <c:pt idx="4">
                  <c:v>2795.38</c:v>
                </c:pt>
              </c:numCache>
            </c:numRef>
          </c:val>
          <c:extLst>
            <c:ext xmlns:c16="http://schemas.microsoft.com/office/drawing/2014/chart" uri="{C3380CC4-5D6E-409C-BE32-E72D297353CC}">
              <c16:uniqueId val="{00000007-2A92-41CE-931E-55E653034623}"/>
            </c:ext>
          </c:extLst>
        </c:ser>
        <c:ser>
          <c:idx val="8"/>
          <c:order val="8"/>
          <c:tx>
            <c:strRef>
              <c:f>charts!$C$26</c:f>
              <c:strCache>
                <c:ptCount val="1"/>
                <c:pt idx="0">
                  <c:v>Pumped Storage</c:v>
                </c:pt>
              </c:strCache>
            </c:strRef>
          </c:tx>
          <c:spPr>
            <a:solidFill>
              <a:srgbClr val="672C94"/>
            </a:solidFill>
            <a:ln>
              <a:noFill/>
            </a:ln>
            <a:effectLst/>
          </c:spPr>
          <c:invertIfNegative val="0"/>
          <c:cat>
            <c:strRef>
              <c:f>charts!$D$17:$H$17</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charts!$D$26:$H$26</c:f>
              <c:numCache>
                <c:formatCode>_(* #,##0_);_(* \(#,##0\);_(* "-"??_);_(@_)</c:formatCode>
                <c:ptCount val="5"/>
                <c:pt idx="0">
                  <c:v>0</c:v>
                </c:pt>
                <c:pt idx="1">
                  <c:v>1341.5</c:v>
                </c:pt>
                <c:pt idx="2">
                  <c:v>0</c:v>
                </c:pt>
                <c:pt idx="3">
                  <c:v>1246.1199999999999</c:v>
                </c:pt>
                <c:pt idx="4">
                  <c:v>116.15</c:v>
                </c:pt>
              </c:numCache>
            </c:numRef>
          </c:val>
          <c:extLst>
            <c:ext xmlns:c16="http://schemas.microsoft.com/office/drawing/2014/chart" uri="{C3380CC4-5D6E-409C-BE32-E72D297353CC}">
              <c16:uniqueId val="{00000008-2A92-41CE-931E-55E653034623}"/>
            </c:ext>
          </c:extLst>
        </c:ser>
        <c:dLbls>
          <c:showLegendKey val="0"/>
          <c:showVal val="0"/>
          <c:showCatName val="0"/>
          <c:showSerName val="0"/>
          <c:showPercent val="0"/>
          <c:showBubbleSize val="0"/>
        </c:dLbls>
        <c:gapWidth val="150"/>
        <c:overlap val="100"/>
        <c:axId val="518012848"/>
        <c:axId val="512789296"/>
      </c:barChart>
      <c:catAx>
        <c:axId val="518012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12789296"/>
        <c:crosses val="autoZero"/>
        <c:auto val="1"/>
        <c:lblAlgn val="ctr"/>
        <c:lblOffset val="100"/>
        <c:noMultiLvlLbl val="0"/>
      </c:catAx>
      <c:valAx>
        <c:axId val="512789296"/>
        <c:scaling>
          <c:orientation val="minMax"/>
          <c:max val="25000"/>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18012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charts!$C$43</c:f>
          <c:strCache>
            <c:ptCount val="1"/>
            <c:pt idx="0">
              <c:v>MW Selected OOS Resources by Type and Region</c:v>
            </c:pt>
          </c:strCache>
        </c:strRef>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charts!$C$45</c:f>
              <c:strCache>
                <c:ptCount val="1"/>
                <c:pt idx="0">
                  <c:v>SW_Ext_Tx_Wind</c:v>
                </c:pt>
              </c:strCache>
            </c:strRef>
          </c:tx>
          <c:spPr>
            <a:solidFill>
              <a:srgbClr val="00B0F0"/>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charts!$D$45:$H$45</c:f>
              <c:numCache>
                <c:formatCode>_(* #,##0_);_(* \(#,##0\);_(* "-"??_);_(@_)</c:formatCode>
                <c:ptCount val="5"/>
                <c:pt idx="0">
                  <c:v>499.99994263759083</c:v>
                </c:pt>
                <c:pt idx="1">
                  <c:v>499.99994263759083</c:v>
                </c:pt>
                <c:pt idx="2">
                  <c:v>499.99994263759083</c:v>
                </c:pt>
                <c:pt idx="3">
                  <c:v>499.99994263759083</c:v>
                </c:pt>
                <c:pt idx="4">
                  <c:v>499.99994263759083</c:v>
                </c:pt>
              </c:numCache>
            </c:numRef>
          </c:val>
          <c:extLst>
            <c:ext xmlns:c16="http://schemas.microsoft.com/office/drawing/2014/chart" uri="{C3380CC4-5D6E-409C-BE32-E72D297353CC}">
              <c16:uniqueId val="{00000000-5DC6-46EA-8930-EB5A8CBE84F7}"/>
            </c:ext>
          </c:extLst>
        </c:ser>
        <c:ser>
          <c:idx val="1"/>
          <c:order val="1"/>
          <c:tx>
            <c:strRef>
              <c:f>charts!$C$46</c:f>
              <c:strCache>
                <c:ptCount val="1"/>
                <c:pt idx="0">
                  <c:v>NW_Ext_Tx_Wind</c:v>
                </c:pt>
              </c:strCache>
            </c:strRef>
          </c:tx>
          <c:spPr>
            <a:solidFill>
              <a:srgbClr val="92D050"/>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charts!$D$46:$H$46</c:f>
              <c:numCache>
                <c:formatCode>_(* #,##0_);_(* \(#,##0\);_(* "-"??_);_(@_)</c:formatCode>
                <c:ptCount val="5"/>
                <c:pt idx="0">
                  <c:v>601.31526908236697</c:v>
                </c:pt>
                <c:pt idx="1">
                  <c:v>1500.0033624308105</c:v>
                </c:pt>
                <c:pt idx="2">
                  <c:v>1500.0033624308105</c:v>
                </c:pt>
                <c:pt idx="3">
                  <c:v>1500.0033624308105</c:v>
                </c:pt>
                <c:pt idx="4">
                  <c:v>1499.9933630083597</c:v>
                </c:pt>
              </c:numCache>
            </c:numRef>
          </c:val>
          <c:extLst>
            <c:ext xmlns:c16="http://schemas.microsoft.com/office/drawing/2014/chart" uri="{C3380CC4-5D6E-409C-BE32-E72D297353CC}">
              <c16:uniqueId val="{00000001-5DC6-46EA-8930-EB5A8CBE84F7}"/>
            </c:ext>
          </c:extLst>
        </c:ser>
        <c:ser>
          <c:idx val="2"/>
          <c:order val="2"/>
          <c:tx>
            <c:strRef>
              <c:f>charts!$C$47</c:f>
              <c:strCache>
                <c:ptCount val="1"/>
                <c:pt idx="0">
                  <c:v>New_Mexico_Wind</c:v>
                </c:pt>
              </c:strCache>
            </c:strRef>
          </c:tx>
          <c:spPr>
            <a:solidFill>
              <a:schemeClr val="accent5">
                <a:lumMod val="75000"/>
              </a:schemeClr>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charts!$D$47:$H$47</c:f>
              <c:numCache>
                <c:formatCode>_(* #,##0_);_(* \(#,##0\);_(* "-"??_);_(@_)</c:formatCode>
                <c:ptCount val="5"/>
                <c:pt idx="0">
                  <c:v>0</c:v>
                </c:pt>
                <c:pt idx="1">
                  <c:v>0</c:v>
                </c:pt>
                <c:pt idx="2">
                  <c:v>2250.0022489603107</c:v>
                </c:pt>
                <c:pt idx="3">
                  <c:v>0</c:v>
                </c:pt>
                <c:pt idx="4">
                  <c:v>2250.0022489603107</c:v>
                </c:pt>
              </c:numCache>
            </c:numRef>
          </c:val>
          <c:extLst>
            <c:ext xmlns:c16="http://schemas.microsoft.com/office/drawing/2014/chart" uri="{C3380CC4-5D6E-409C-BE32-E72D297353CC}">
              <c16:uniqueId val="{00000002-5DC6-46EA-8930-EB5A8CBE84F7}"/>
            </c:ext>
          </c:extLst>
        </c:ser>
        <c:ser>
          <c:idx val="3"/>
          <c:order val="3"/>
          <c:tx>
            <c:strRef>
              <c:f>charts!$C$48</c:f>
              <c:strCache>
                <c:ptCount val="1"/>
                <c:pt idx="0">
                  <c:v>Wyoming_Wind</c:v>
                </c:pt>
              </c:strCache>
            </c:strRef>
          </c:tx>
          <c:spPr>
            <a:solidFill>
              <a:schemeClr val="accent5">
                <a:lumMod val="60000"/>
                <a:lumOff val="40000"/>
              </a:schemeClr>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charts!$D$48:$H$48</c:f>
              <c:numCache>
                <c:formatCode>_(* #,##0_);_(* \(#,##0\);_(* "-"??_);_(@_)</c:formatCode>
                <c:ptCount val="5"/>
                <c:pt idx="0">
                  <c:v>0</c:v>
                </c:pt>
                <c:pt idx="1">
                  <c:v>0</c:v>
                </c:pt>
                <c:pt idx="2">
                  <c:v>2000.0041105717467</c:v>
                </c:pt>
                <c:pt idx="3">
                  <c:v>0</c:v>
                </c:pt>
                <c:pt idx="4">
                  <c:v>2000.0041105717467</c:v>
                </c:pt>
              </c:numCache>
            </c:numRef>
          </c:val>
          <c:extLst>
            <c:ext xmlns:c16="http://schemas.microsoft.com/office/drawing/2014/chart" uri="{C3380CC4-5D6E-409C-BE32-E72D297353CC}">
              <c16:uniqueId val="{00000003-5DC6-46EA-8930-EB5A8CBE84F7}"/>
            </c:ext>
          </c:extLst>
        </c:ser>
        <c:ser>
          <c:idx val="5"/>
          <c:order val="5"/>
          <c:tx>
            <c:strRef>
              <c:f>charts!$C$50</c:f>
              <c:strCache>
                <c:ptCount val="1"/>
                <c:pt idx="0">
                  <c:v>Baja_CA_Wind</c:v>
                </c:pt>
              </c:strCache>
            </c:strRef>
          </c:tx>
          <c:spPr>
            <a:solidFill>
              <a:srgbClr val="CFAFE7"/>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charts!$D$50:$H$50</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5-5DC6-46EA-8930-EB5A8CBE84F7}"/>
            </c:ext>
          </c:extLst>
        </c:ser>
        <c:ser>
          <c:idx val="6"/>
          <c:order val="6"/>
          <c:tx>
            <c:strRef>
              <c:f>charts!$C$51</c:f>
              <c:strCache>
                <c:ptCount val="1"/>
                <c:pt idx="0">
                  <c:v>Baja_CA_Solar</c:v>
                </c:pt>
              </c:strCache>
            </c:strRef>
          </c:tx>
          <c:spPr>
            <a:solidFill>
              <a:schemeClr val="accent4">
                <a:lumMod val="75000"/>
              </a:schemeClr>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charts!$D$51:$H$51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6-5DC6-46EA-8930-EB5A8CBE84F7}"/>
            </c:ext>
          </c:extLst>
        </c:ser>
        <c:ser>
          <c:idx val="7"/>
          <c:order val="7"/>
          <c:tx>
            <c:strRef>
              <c:f>charts!$C$52</c:f>
              <c:strCache>
                <c:ptCount val="1"/>
                <c:pt idx="0">
                  <c:v>Pac_NW_Geothermal</c:v>
                </c:pt>
              </c:strCache>
            </c:strRef>
          </c:tx>
          <c:spPr>
            <a:solidFill>
              <a:srgbClr val="C00000"/>
            </a:solidFill>
            <a:ln>
              <a:noFill/>
            </a:ln>
            <a:effectLst/>
          </c:spPr>
          <c:invertIfNegative val="0"/>
          <c:cat>
            <c:strRef>
              <c:f>charts!$D$44:$H$44</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charts!$D$52:$H$52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7-5DC6-46EA-8930-EB5A8CBE84F7}"/>
            </c:ext>
          </c:extLst>
        </c:ser>
        <c:dLbls>
          <c:showLegendKey val="0"/>
          <c:showVal val="0"/>
          <c:showCatName val="0"/>
          <c:showSerName val="0"/>
          <c:showPercent val="0"/>
          <c:showBubbleSize val="0"/>
        </c:dLbls>
        <c:gapWidth val="150"/>
        <c:overlap val="100"/>
        <c:axId val="696718080"/>
        <c:axId val="573158528"/>
        <c:extLst>
          <c:ext xmlns:c15="http://schemas.microsoft.com/office/drawing/2012/chart" uri="{02D57815-91ED-43cb-92C2-25804820EDAC}">
            <c15:filteredBarSeries>
              <c15:ser>
                <c:idx val="4"/>
                <c:order val="4"/>
                <c:tx>
                  <c:strRef>
                    <c:extLst>
                      <c:ext uri="{02D57815-91ED-43cb-92C2-25804820EDAC}">
                        <c15:formulaRef>
                          <c15:sqref>charts!$C$49</c15:sqref>
                        </c15:formulaRef>
                      </c:ext>
                    </c:extLst>
                    <c:strCache>
                      <c:ptCount val="1"/>
                      <c:pt idx="0">
                        <c:v>Arizona_Wind</c:v>
                      </c:pt>
                    </c:strCache>
                  </c:strRef>
                </c:tx>
                <c:spPr>
                  <a:solidFill>
                    <a:srgbClr val="672C94"/>
                  </a:solidFill>
                  <a:ln>
                    <a:noFill/>
                  </a:ln>
                  <a:effectLst/>
                </c:spPr>
                <c:invertIfNegative val="0"/>
                <c:cat>
                  <c:strRef>
                    <c:extLst>
                      <c:ext uri="{02D57815-91ED-43cb-92C2-25804820EDAC}">
                        <c15:formulaRef>
                          <c15:sqref>charts!$D$44:$H$44</c15:sqref>
                        </c15:formulaRef>
                      </c:ext>
                    </c:extLst>
                    <c:strCache>
                      <c:ptCount val="5"/>
                      <c:pt idx="0">
                        <c:v>42w/2017IEPR
Case A</c:v>
                      </c:pt>
                      <c:pt idx="1">
                        <c:v>Updated 32w/ExistTXonly
Case B</c:v>
                      </c:pt>
                      <c:pt idx="2">
                        <c:v>Updated 32w/NewTX&amp;WYNM
Case C</c:v>
                      </c:pt>
                      <c:pt idx="3">
                        <c:v>32w/ExistTXonly
Case B</c:v>
                      </c:pt>
                      <c:pt idx="4">
                        <c:v>32w/NewTX&amp;WYNM
Case C</c:v>
                      </c:pt>
                    </c:strCache>
                  </c:strRef>
                </c:cat>
                <c:val>
                  <c:numRef>
                    <c:extLst>
                      <c:ext uri="{02D57815-91ED-43cb-92C2-25804820EDAC}">
                        <c15:formulaRef>
                          <c15:sqref>charts!$D$49:$H$49</c15:sqref>
                        </c15:formulaRef>
                      </c:ext>
                    </c:extLst>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4-5DC6-46EA-8930-EB5A8CBE84F7}"/>
                  </c:ext>
                </c:extLst>
              </c15:ser>
            </c15:filteredBarSeries>
          </c:ext>
        </c:extLst>
      </c:barChart>
      <c:catAx>
        <c:axId val="696718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73158528"/>
        <c:crosses val="autoZero"/>
        <c:auto val="1"/>
        <c:lblAlgn val="ctr"/>
        <c:lblOffset val="100"/>
        <c:noMultiLvlLbl val="0"/>
      </c:catAx>
      <c:valAx>
        <c:axId val="573158528"/>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96718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charts!$C$57</c:f>
          <c:strCache>
            <c:ptCount val="1"/>
            <c:pt idx="0">
              <c:v>MW Selected In-state Resources by Type</c:v>
            </c:pt>
          </c:strCache>
        </c:strRef>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charts!$C$59</c:f>
              <c:strCache>
                <c:ptCount val="1"/>
                <c:pt idx="0">
                  <c:v>Geothermal</c:v>
                </c:pt>
              </c:strCache>
            </c:strRef>
          </c:tx>
          <c:spPr>
            <a:solidFill>
              <a:srgbClr val="C00000"/>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charts!$D$59:$H$59</c:f>
              <c:numCache>
                <c:formatCode>_(* #,##0_);_(* \(#,##0\);_(* "-"??_);_(@_)</c:formatCode>
                <c:ptCount val="5"/>
                <c:pt idx="0">
                  <c:v>1699.8843556495995</c:v>
                </c:pt>
                <c:pt idx="1">
                  <c:v>2019.895707337877</c:v>
                </c:pt>
                <c:pt idx="2">
                  <c:v>2019.895707337877</c:v>
                </c:pt>
                <c:pt idx="3">
                  <c:v>2019.895707337877</c:v>
                </c:pt>
                <c:pt idx="4">
                  <c:v>2019.895707337877</c:v>
                </c:pt>
              </c:numCache>
            </c:numRef>
          </c:val>
          <c:extLst>
            <c:ext xmlns:c16="http://schemas.microsoft.com/office/drawing/2014/chart" uri="{C3380CC4-5D6E-409C-BE32-E72D297353CC}">
              <c16:uniqueId val="{00000000-5D74-447B-9C31-423185861913}"/>
            </c:ext>
          </c:extLst>
        </c:ser>
        <c:ser>
          <c:idx val="1"/>
          <c:order val="1"/>
          <c:tx>
            <c:strRef>
              <c:f>charts!$C$60</c:f>
              <c:strCache>
                <c:ptCount val="1"/>
                <c:pt idx="0">
                  <c:v>Wind</c:v>
                </c:pt>
              </c:strCache>
            </c:strRef>
          </c:tx>
          <c:spPr>
            <a:solidFill>
              <a:schemeClr val="accent5">
                <a:lumMod val="75000"/>
              </a:schemeClr>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charts!$D$60:$H$60</c:f>
              <c:numCache>
                <c:formatCode>_(* #,##0_);_(* \(#,##0\);_(* "-"??_);_(@_)</c:formatCode>
                <c:ptCount val="5"/>
                <c:pt idx="0">
                  <c:v>1144.518763949914</c:v>
                </c:pt>
                <c:pt idx="1">
                  <c:v>2774.5689374651415</c:v>
                </c:pt>
                <c:pt idx="2">
                  <c:v>2332.5361900792918</c:v>
                </c:pt>
                <c:pt idx="3">
                  <c:v>2774.558936119497</c:v>
                </c:pt>
                <c:pt idx="4">
                  <c:v>1397.6757165025065</c:v>
                </c:pt>
              </c:numCache>
            </c:numRef>
          </c:val>
          <c:extLst>
            <c:ext xmlns:c16="http://schemas.microsoft.com/office/drawing/2014/chart" uri="{C3380CC4-5D6E-409C-BE32-E72D297353CC}">
              <c16:uniqueId val="{00000001-5D74-447B-9C31-423185861913}"/>
            </c:ext>
          </c:extLst>
        </c:ser>
        <c:ser>
          <c:idx val="2"/>
          <c:order val="2"/>
          <c:tx>
            <c:strRef>
              <c:f>charts!$C$61</c:f>
              <c:strCache>
                <c:ptCount val="1"/>
                <c:pt idx="0">
                  <c:v>Solar</c:v>
                </c:pt>
              </c:strCache>
            </c:strRef>
          </c:tx>
          <c:spPr>
            <a:solidFill>
              <a:schemeClr val="accent4">
                <a:lumMod val="75000"/>
              </a:schemeClr>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charts!$D$61:$H$61</c:f>
              <c:numCache>
                <c:formatCode>_(* #,##0_);_(* \(#,##0\);_(* "-"??_);_(@_)</c:formatCode>
                <c:ptCount val="5"/>
                <c:pt idx="0">
                  <c:v>5915.9069595573674</c:v>
                </c:pt>
                <c:pt idx="1">
                  <c:v>11588.331296649038</c:v>
                </c:pt>
                <c:pt idx="2">
                  <c:v>6220.3543290653106</c:v>
                </c:pt>
                <c:pt idx="3">
                  <c:v>11528.5809610744</c:v>
                </c:pt>
                <c:pt idx="4">
                  <c:v>7162.5192493057002</c:v>
                </c:pt>
              </c:numCache>
            </c:numRef>
          </c:val>
          <c:extLst>
            <c:ext xmlns:c16="http://schemas.microsoft.com/office/drawing/2014/chart" uri="{C3380CC4-5D6E-409C-BE32-E72D297353CC}">
              <c16:uniqueId val="{00000002-5D74-447B-9C31-423185861913}"/>
            </c:ext>
          </c:extLst>
        </c:ser>
        <c:ser>
          <c:idx val="3"/>
          <c:order val="3"/>
          <c:tx>
            <c:strRef>
              <c:f>charts!$C$62</c:f>
              <c:strCache>
                <c:ptCount val="1"/>
                <c:pt idx="0">
                  <c:v>Batt 2 hour</c:v>
                </c:pt>
              </c:strCache>
            </c:strRef>
          </c:tx>
          <c:spPr>
            <a:solidFill>
              <a:srgbClr val="CFAFE7"/>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charts!$D$62:$H$62</c:f>
              <c:numCache>
                <c:formatCode>_(* #,##0_);_(* \(#,##0\);_(* "-"??_);_(@_)</c:formatCode>
                <c:ptCount val="5"/>
                <c:pt idx="0">
                  <c:v>2104.1999999999998</c:v>
                </c:pt>
                <c:pt idx="1">
                  <c:v>0</c:v>
                </c:pt>
                <c:pt idx="2">
                  <c:v>0</c:v>
                </c:pt>
                <c:pt idx="3">
                  <c:v>0</c:v>
                </c:pt>
                <c:pt idx="4">
                  <c:v>0</c:v>
                </c:pt>
              </c:numCache>
            </c:numRef>
          </c:val>
          <c:extLst>
            <c:ext xmlns:c16="http://schemas.microsoft.com/office/drawing/2014/chart" uri="{C3380CC4-5D6E-409C-BE32-E72D297353CC}">
              <c16:uniqueId val="{00000003-5D74-447B-9C31-423185861913}"/>
            </c:ext>
          </c:extLst>
        </c:ser>
        <c:ser>
          <c:idx val="4"/>
          <c:order val="4"/>
          <c:tx>
            <c:strRef>
              <c:f>charts!$C$63</c:f>
              <c:strCache>
                <c:ptCount val="1"/>
                <c:pt idx="0">
                  <c:v>Batt 4 hour</c:v>
                </c:pt>
              </c:strCache>
            </c:strRef>
          </c:tx>
          <c:spPr>
            <a:solidFill>
              <a:srgbClr val="A66BD3"/>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charts!$D$63:$H$63</c:f>
              <c:numCache>
                <c:formatCode>_(* #,##0_);_(* \(#,##0\);_(* "-"??_);_(@_)</c:formatCode>
                <c:ptCount val="5"/>
                <c:pt idx="0">
                  <c:v>0</c:v>
                </c:pt>
                <c:pt idx="1">
                  <c:v>4347.08</c:v>
                </c:pt>
                <c:pt idx="2">
                  <c:v>2602.38</c:v>
                </c:pt>
                <c:pt idx="3">
                  <c:v>4299</c:v>
                </c:pt>
                <c:pt idx="4">
                  <c:v>2795.38</c:v>
                </c:pt>
              </c:numCache>
            </c:numRef>
          </c:val>
          <c:extLst>
            <c:ext xmlns:c16="http://schemas.microsoft.com/office/drawing/2014/chart" uri="{C3380CC4-5D6E-409C-BE32-E72D297353CC}">
              <c16:uniqueId val="{00000004-5D74-447B-9C31-423185861913}"/>
            </c:ext>
          </c:extLst>
        </c:ser>
        <c:ser>
          <c:idx val="5"/>
          <c:order val="5"/>
          <c:tx>
            <c:strRef>
              <c:f>charts!$C$64</c:f>
              <c:strCache>
                <c:ptCount val="1"/>
                <c:pt idx="0">
                  <c:v>Pumped Storage</c:v>
                </c:pt>
              </c:strCache>
            </c:strRef>
          </c:tx>
          <c:spPr>
            <a:solidFill>
              <a:srgbClr val="672C94"/>
            </a:solidFill>
            <a:ln>
              <a:noFill/>
            </a:ln>
            <a:effectLst/>
          </c:spPr>
          <c:invertIfNegative val="0"/>
          <c:cat>
            <c:strRef>
              <c:f>charts!$D$58:$H$58</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charts!$D$64:$H$64</c:f>
              <c:numCache>
                <c:formatCode>_(* #,##0_);_(* \(#,##0\);_(* "-"??_);_(@_)</c:formatCode>
                <c:ptCount val="5"/>
                <c:pt idx="0">
                  <c:v>0</c:v>
                </c:pt>
                <c:pt idx="1">
                  <c:v>1341.5</c:v>
                </c:pt>
                <c:pt idx="2">
                  <c:v>0</c:v>
                </c:pt>
                <c:pt idx="3">
                  <c:v>1246.1199999999999</c:v>
                </c:pt>
                <c:pt idx="4">
                  <c:v>116.15</c:v>
                </c:pt>
              </c:numCache>
            </c:numRef>
          </c:val>
          <c:extLst>
            <c:ext xmlns:c16="http://schemas.microsoft.com/office/drawing/2014/chart" uri="{C3380CC4-5D6E-409C-BE32-E72D297353CC}">
              <c16:uniqueId val="{00000005-5D74-447B-9C31-423185861913}"/>
            </c:ext>
          </c:extLst>
        </c:ser>
        <c:dLbls>
          <c:showLegendKey val="0"/>
          <c:showVal val="0"/>
          <c:showCatName val="0"/>
          <c:showSerName val="0"/>
          <c:showPercent val="0"/>
          <c:showBubbleSize val="0"/>
        </c:dLbls>
        <c:gapWidth val="150"/>
        <c:overlap val="100"/>
        <c:axId val="677013120"/>
        <c:axId val="665656528"/>
      </c:barChart>
      <c:catAx>
        <c:axId val="677013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65656528"/>
        <c:crosses val="autoZero"/>
        <c:auto val="1"/>
        <c:lblAlgn val="ctr"/>
        <c:lblOffset val="100"/>
        <c:noMultiLvlLbl val="0"/>
      </c:catAx>
      <c:valAx>
        <c:axId val="665656528"/>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677013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charts!$C$69</c:f>
          <c:strCache>
            <c:ptCount val="1"/>
            <c:pt idx="0">
              <c:v>MW Selected In-state Resources by Type and Region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6"/>
          <c:order val="0"/>
          <c:tx>
            <c:strRef>
              <c:f>charts!$C$77</c:f>
              <c:strCache>
                <c:ptCount val="1"/>
                <c:pt idx="0">
                  <c:v>Northern_California_Geothermal</c:v>
                </c:pt>
              </c:strCache>
            </c:strRef>
          </c:tx>
          <c:spPr>
            <a:solidFill>
              <a:srgbClr val="FF0000"/>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charts!$D$77:$H$77</c:f>
              <c:numCache>
                <c:formatCode>_(* #,##0_);_(* \(#,##0\);_(* "-"??_);_(@_)</c:formatCode>
                <c:ptCount val="5"/>
                <c:pt idx="0">
                  <c:v>423.99999999999989</c:v>
                </c:pt>
                <c:pt idx="1">
                  <c:v>423.99999999999989</c:v>
                </c:pt>
                <c:pt idx="2">
                  <c:v>423.99999999999989</c:v>
                </c:pt>
                <c:pt idx="3">
                  <c:v>423.99999999999989</c:v>
                </c:pt>
                <c:pt idx="4">
                  <c:v>423.99999999999989</c:v>
                </c:pt>
              </c:numCache>
            </c:numRef>
          </c:val>
          <c:extLst>
            <c:ext xmlns:c16="http://schemas.microsoft.com/office/drawing/2014/chart" uri="{C3380CC4-5D6E-409C-BE32-E72D297353CC}">
              <c16:uniqueId val="{00000006-E2FC-4A02-B5DF-2FDEB9319251}"/>
            </c:ext>
          </c:extLst>
        </c:ser>
        <c:ser>
          <c:idx val="0"/>
          <c:order val="1"/>
          <c:tx>
            <c:strRef>
              <c:f>charts!$C$71</c:f>
              <c:strCache>
                <c:ptCount val="1"/>
                <c:pt idx="0">
                  <c:v>Central_Valley_North_Los_Banos_Wind</c:v>
                </c:pt>
              </c:strCache>
            </c:strRef>
          </c:tx>
          <c:spPr>
            <a:solidFill>
              <a:srgbClr val="00B0F0"/>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charts!$D$71:$H$71</c:f>
              <c:numCache>
                <c:formatCode>_(* #,##0_);_(* \(#,##0\);_(* "-"??_);_(@_)</c:formatCode>
                <c:ptCount val="5"/>
                <c:pt idx="0">
                  <c:v>145.99970852405221</c:v>
                </c:pt>
                <c:pt idx="1">
                  <c:v>145.99970852405221</c:v>
                </c:pt>
                <c:pt idx="2">
                  <c:v>145.99970852405221</c:v>
                </c:pt>
                <c:pt idx="3">
                  <c:v>145.99970852405221</c:v>
                </c:pt>
                <c:pt idx="4">
                  <c:v>145.99970852405221</c:v>
                </c:pt>
              </c:numCache>
            </c:numRef>
          </c:val>
          <c:extLst>
            <c:ext xmlns:c16="http://schemas.microsoft.com/office/drawing/2014/chart" uri="{C3380CC4-5D6E-409C-BE32-E72D297353CC}">
              <c16:uniqueId val="{00000000-E2FC-4A02-B5DF-2FDEB9319251}"/>
            </c:ext>
          </c:extLst>
        </c:ser>
        <c:ser>
          <c:idx val="9"/>
          <c:order val="2"/>
          <c:tx>
            <c:strRef>
              <c:f>charts!$C$80</c:f>
              <c:strCache>
                <c:ptCount val="1"/>
                <c:pt idx="0">
                  <c:v>Riverside_East_Palm_Springs_Wind</c:v>
                </c:pt>
              </c:strCache>
            </c:strRef>
          </c:tx>
          <c:spPr>
            <a:solidFill>
              <a:srgbClr val="FFC000"/>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charts!$D$80:$H$80</c:f>
              <c:numCache>
                <c:formatCode>_(* #,##0_);_(* \(#,##0\);_(* "-"??_);_(@_)</c:formatCode>
                <c:ptCount val="5"/>
                <c:pt idx="0">
                  <c:v>42.001987742679454</c:v>
                </c:pt>
                <c:pt idx="1">
                  <c:v>42.001987742679454</c:v>
                </c:pt>
                <c:pt idx="2">
                  <c:v>42.001987742679454</c:v>
                </c:pt>
                <c:pt idx="3">
                  <c:v>42.001987742679454</c:v>
                </c:pt>
                <c:pt idx="4">
                  <c:v>42.001987742679454</c:v>
                </c:pt>
              </c:numCache>
            </c:numRef>
          </c:val>
          <c:extLst>
            <c:ext xmlns:c16="http://schemas.microsoft.com/office/drawing/2014/chart" uri="{C3380CC4-5D6E-409C-BE32-E72D297353CC}">
              <c16:uniqueId val="{00000009-E2FC-4A02-B5DF-2FDEB9319251}"/>
            </c:ext>
          </c:extLst>
        </c:ser>
        <c:ser>
          <c:idx val="10"/>
          <c:order val="3"/>
          <c:tx>
            <c:strRef>
              <c:f>charts!$C$81</c:f>
              <c:strCache>
                <c:ptCount val="1"/>
                <c:pt idx="0">
                  <c:v>Solano_Wind</c:v>
                </c:pt>
              </c:strCache>
            </c:strRef>
          </c:tx>
          <c:spPr>
            <a:solidFill>
              <a:schemeClr val="accent5">
                <a:lumMod val="6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charts!$D$81:$H$81</c:f>
              <c:numCache>
                <c:formatCode>_(* #,##0_);_(* \(#,##0\);_(* "-"??_);_(@_)</c:formatCode>
                <c:ptCount val="5"/>
                <c:pt idx="0">
                  <c:v>642.99651279836792</c:v>
                </c:pt>
                <c:pt idx="1">
                  <c:v>643.00651414401193</c:v>
                </c:pt>
                <c:pt idx="2">
                  <c:v>643.00651414401193</c:v>
                </c:pt>
                <c:pt idx="3">
                  <c:v>642.99651279836792</c:v>
                </c:pt>
                <c:pt idx="4">
                  <c:v>642.99651279836792</c:v>
                </c:pt>
              </c:numCache>
            </c:numRef>
          </c:val>
          <c:extLst>
            <c:ext xmlns:c16="http://schemas.microsoft.com/office/drawing/2014/chart" uri="{C3380CC4-5D6E-409C-BE32-E72D297353CC}">
              <c16:uniqueId val="{0000000A-E2FC-4A02-B5DF-2FDEB9319251}"/>
            </c:ext>
          </c:extLst>
        </c:ser>
        <c:ser>
          <c:idx val="15"/>
          <c:order val="4"/>
          <c:tx>
            <c:strRef>
              <c:f>charts!$C$86</c:f>
              <c:strCache>
                <c:ptCount val="1"/>
                <c:pt idx="0">
                  <c:v>Tehachapi_Wind</c:v>
                </c:pt>
              </c:strCache>
            </c:strRef>
          </c:tx>
          <c:spPr>
            <a:solidFill>
              <a:schemeClr val="accent4">
                <a:lumMod val="80000"/>
                <a:lumOff val="2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charts!$D$86:$H$86</c:f>
              <c:numCache>
                <c:formatCode>_(* #,##0_);_(* \(#,##0\);_(* "-"??_);_(@_)</c:formatCode>
                <c:ptCount val="5"/>
                <c:pt idx="0">
                  <c:v>153.37143439295977</c:v>
                </c:pt>
                <c:pt idx="1">
                  <c:v>153.37143439295977</c:v>
                </c:pt>
                <c:pt idx="2">
                  <c:v>153.37143439295977</c:v>
                </c:pt>
                <c:pt idx="3">
                  <c:v>153.37143439295977</c:v>
                </c:pt>
                <c:pt idx="4">
                  <c:v>153.37143439295977</c:v>
                </c:pt>
              </c:numCache>
            </c:numRef>
          </c:val>
          <c:extLst>
            <c:ext xmlns:c16="http://schemas.microsoft.com/office/drawing/2014/chart" uri="{C3380CC4-5D6E-409C-BE32-E72D297353CC}">
              <c16:uniqueId val="{0000000F-E2FC-4A02-B5DF-2FDEB9319251}"/>
            </c:ext>
          </c:extLst>
        </c:ser>
        <c:ser>
          <c:idx val="14"/>
          <c:order val="5"/>
          <c:tx>
            <c:strRef>
              <c:f>charts!$C$85</c:f>
              <c:strCache>
                <c:ptCount val="1"/>
                <c:pt idx="0">
                  <c:v>Tehachapi_Solar</c:v>
                </c:pt>
              </c:strCache>
            </c:strRef>
          </c:tx>
          <c:spPr>
            <a:solidFill>
              <a:schemeClr val="accent3">
                <a:lumMod val="80000"/>
                <a:lumOff val="2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charts!$D$85:$H$85</c:f>
              <c:numCache>
                <c:formatCode>_(* #,##0_);_(* \(#,##0\);_(* "-"??_);_(@_)</c:formatCode>
                <c:ptCount val="5"/>
                <c:pt idx="0">
                  <c:v>1013.2206383318768</c:v>
                </c:pt>
                <c:pt idx="1">
                  <c:v>1013.2206383318768</c:v>
                </c:pt>
                <c:pt idx="2">
                  <c:v>1013.2206383318768</c:v>
                </c:pt>
                <c:pt idx="3">
                  <c:v>1013.2206383318768</c:v>
                </c:pt>
                <c:pt idx="4">
                  <c:v>1013.2206383318768</c:v>
                </c:pt>
              </c:numCache>
            </c:numRef>
          </c:val>
          <c:extLst>
            <c:ext xmlns:c16="http://schemas.microsoft.com/office/drawing/2014/chart" uri="{C3380CC4-5D6E-409C-BE32-E72D297353CC}">
              <c16:uniqueId val="{0000000E-E2FC-4A02-B5DF-2FDEB9319251}"/>
            </c:ext>
          </c:extLst>
        </c:ser>
        <c:ser>
          <c:idx val="5"/>
          <c:order val="6"/>
          <c:tx>
            <c:strRef>
              <c:f>charts!$C$76</c:f>
              <c:strCache>
                <c:ptCount val="1"/>
                <c:pt idx="0">
                  <c:v>Kramer_Inyokern_Solar</c:v>
                </c:pt>
              </c:strCache>
            </c:strRef>
          </c:tx>
          <c:spPr>
            <a:solidFill>
              <a:schemeClr val="accent6"/>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charts!$D$76:$H$76</c:f>
              <c:numCache>
                <c:formatCode>_(* #,##0_);_(* \(#,##0\);_(* "-"??_);_(@_)</c:formatCode>
                <c:ptCount val="5"/>
                <c:pt idx="0">
                  <c:v>978.28310608382026</c:v>
                </c:pt>
                <c:pt idx="1">
                  <c:v>577.2076879734866</c:v>
                </c:pt>
                <c:pt idx="2">
                  <c:v>577.2076879734866</c:v>
                </c:pt>
                <c:pt idx="3">
                  <c:v>978.28310608382026</c:v>
                </c:pt>
                <c:pt idx="4">
                  <c:v>978.28310608382026</c:v>
                </c:pt>
              </c:numCache>
            </c:numRef>
          </c:val>
          <c:extLst>
            <c:ext xmlns:c16="http://schemas.microsoft.com/office/drawing/2014/chart" uri="{C3380CC4-5D6E-409C-BE32-E72D297353CC}">
              <c16:uniqueId val="{00000005-E2FC-4A02-B5DF-2FDEB9319251}"/>
            </c:ext>
          </c:extLst>
        </c:ser>
        <c:ser>
          <c:idx val="3"/>
          <c:order val="7"/>
          <c:tx>
            <c:strRef>
              <c:f>charts!$C$74</c:f>
              <c:strCache>
                <c:ptCount val="1"/>
                <c:pt idx="0">
                  <c:v>Greater_Imperial_Geothermal</c:v>
                </c:pt>
              </c:strCache>
            </c:strRef>
          </c:tx>
          <c:spPr>
            <a:solidFill>
              <a:schemeClr val="accent4"/>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charts!$D$74:$H$74</c:f>
              <c:numCache>
                <c:formatCode>_(* #,##0_);_(* \(#,##0\);_(* "-"??_);_(@_)</c:formatCode>
                <c:ptCount val="5"/>
                <c:pt idx="0">
                  <c:v>1275.8843556495995</c:v>
                </c:pt>
                <c:pt idx="1">
                  <c:v>1275.8957073378772</c:v>
                </c:pt>
                <c:pt idx="2">
                  <c:v>1275.8957073378772</c:v>
                </c:pt>
                <c:pt idx="3">
                  <c:v>1275.8957073378772</c:v>
                </c:pt>
                <c:pt idx="4">
                  <c:v>1275.8957073378772</c:v>
                </c:pt>
              </c:numCache>
            </c:numRef>
          </c:val>
          <c:extLst>
            <c:ext xmlns:c16="http://schemas.microsoft.com/office/drawing/2014/chart" uri="{C3380CC4-5D6E-409C-BE32-E72D297353CC}">
              <c16:uniqueId val="{00000003-E2FC-4A02-B5DF-2FDEB9319251}"/>
            </c:ext>
          </c:extLst>
        </c:ser>
        <c:ser>
          <c:idx val="11"/>
          <c:order val="8"/>
          <c:tx>
            <c:strRef>
              <c:f>charts!$C$82</c:f>
              <c:strCache>
                <c:ptCount val="1"/>
                <c:pt idx="0">
                  <c:v>Southern_Nevada_Geothermal</c:v>
                </c:pt>
              </c:strCache>
            </c:strRef>
          </c:tx>
          <c:spPr>
            <a:solidFill>
              <a:schemeClr val="accent6">
                <a:lumMod val="6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charts!$D$82:$H$82</c:f>
              <c:numCache>
                <c:formatCode>_(* #,##0_);_(* \(#,##0\);_(* "-"??_);_(@_)</c:formatCode>
                <c:ptCount val="5"/>
                <c:pt idx="0">
                  <c:v>0</c:v>
                </c:pt>
                <c:pt idx="1">
                  <c:v>320</c:v>
                </c:pt>
                <c:pt idx="2">
                  <c:v>320</c:v>
                </c:pt>
                <c:pt idx="3">
                  <c:v>320</c:v>
                </c:pt>
                <c:pt idx="4">
                  <c:v>320</c:v>
                </c:pt>
              </c:numCache>
            </c:numRef>
          </c:val>
          <c:extLst>
            <c:ext xmlns:c16="http://schemas.microsoft.com/office/drawing/2014/chart" uri="{C3380CC4-5D6E-409C-BE32-E72D297353CC}">
              <c16:uniqueId val="{0000000B-E2FC-4A02-B5DF-2FDEB9319251}"/>
            </c:ext>
          </c:extLst>
        </c:ser>
        <c:ser>
          <c:idx val="1"/>
          <c:order val="9"/>
          <c:tx>
            <c:strRef>
              <c:f>charts!$C$72</c:f>
              <c:strCache>
                <c:ptCount val="1"/>
                <c:pt idx="0">
                  <c:v>Distributed_Wind</c:v>
                </c:pt>
              </c:strCache>
            </c:strRef>
          </c:tx>
          <c:spPr>
            <a:solidFill>
              <a:schemeClr val="accent2"/>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charts!$D$72:$H$72</c:f>
              <c:numCache>
                <c:formatCode>_(* #,##0_);_(* \(#,##0\);_(* "-"??_);_(@_)</c:formatCode>
                <c:ptCount val="5"/>
                <c:pt idx="0">
                  <c:v>0</c:v>
                </c:pt>
                <c:pt idx="1">
                  <c:v>253.15695255259214</c:v>
                </c:pt>
                <c:pt idx="2">
                  <c:v>253.15695255259214</c:v>
                </c:pt>
                <c:pt idx="3">
                  <c:v>253.15695255259214</c:v>
                </c:pt>
                <c:pt idx="4">
                  <c:v>253.15695255259214</c:v>
                </c:pt>
              </c:numCache>
            </c:numRef>
          </c:val>
          <c:extLst>
            <c:ext xmlns:c16="http://schemas.microsoft.com/office/drawing/2014/chart" uri="{C3380CC4-5D6E-409C-BE32-E72D297353CC}">
              <c16:uniqueId val="{00000001-E2FC-4A02-B5DF-2FDEB9319251}"/>
            </c:ext>
          </c:extLst>
        </c:ser>
        <c:ser>
          <c:idx val="4"/>
          <c:order val="10"/>
          <c:tx>
            <c:strRef>
              <c:f>charts!$C$75</c:f>
              <c:strCache>
                <c:ptCount val="1"/>
                <c:pt idx="0">
                  <c:v>Greater_Imperial_Solar</c:v>
                </c:pt>
              </c:strCache>
            </c:strRef>
          </c:tx>
          <c:spPr>
            <a:solidFill>
              <a:schemeClr val="accent5"/>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charts!$D$75:$H$75</c:f>
              <c:numCache>
                <c:formatCode>_(* #,##0_);_(* \(#,##0\);_(* "-"??_);_(@_)</c:formatCode>
                <c:ptCount val="5"/>
                <c:pt idx="0">
                  <c:v>0</c:v>
                </c:pt>
                <c:pt idx="1">
                  <c:v>1400.775274787542</c:v>
                </c:pt>
                <c:pt idx="2">
                  <c:v>1400.775274787542</c:v>
                </c:pt>
                <c:pt idx="3">
                  <c:v>1400.775274787542</c:v>
                </c:pt>
                <c:pt idx="4">
                  <c:v>1400.775274787542</c:v>
                </c:pt>
              </c:numCache>
            </c:numRef>
          </c:val>
          <c:extLst>
            <c:ext xmlns:c16="http://schemas.microsoft.com/office/drawing/2014/chart" uri="{C3380CC4-5D6E-409C-BE32-E72D297353CC}">
              <c16:uniqueId val="{00000004-E2FC-4A02-B5DF-2FDEB9319251}"/>
            </c:ext>
          </c:extLst>
        </c:ser>
        <c:ser>
          <c:idx val="2"/>
          <c:order val="11"/>
          <c:tx>
            <c:strRef>
              <c:f>charts!$C$73</c:f>
              <c:strCache>
                <c:ptCount val="1"/>
                <c:pt idx="0">
                  <c:v>Greater_Carrizo_Wind</c:v>
                </c:pt>
              </c:strCache>
            </c:strRef>
          </c:tx>
          <c:spPr>
            <a:solidFill>
              <a:schemeClr val="accent3"/>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charts!$D$73:$H$73</c:f>
              <c:numCache>
                <c:formatCode>_(* #,##0_);_(* \(#,##0\);_(* "-"??_);_(@_)</c:formatCode>
                <c:ptCount val="5"/>
                <c:pt idx="0">
                  <c:v>160.14912049185486</c:v>
                </c:pt>
                <c:pt idx="1">
                  <c:v>1094.9995927229961</c:v>
                </c:pt>
                <c:pt idx="2">
                  <c:v>1094.9995927229961</c:v>
                </c:pt>
                <c:pt idx="3">
                  <c:v>1094.9995927229961</c:v>
                </c:pt>
                <c:pt idx="4">
                  <c:v>160.14912049185486</c:v>
                </c:pt>
              </c:numCache>
            </c:numRef>
          </c:val>
          <c:extLst>
            <c:ext xmlns:c16="http://schemas.microsoft.com/office/drawing/2014/chart" uri="{C3380CC4-5D6E-409C-BE32-E72D297353CC}">
              <c16:uniqueId val="{00000002-E2FC-4A02-B5DF-2FDEB9319251}"/>
            </c:ext>
          </c:extLst>
        </c:ser>
        <c:ser>
          <c:idx val="7"/>
          <c:order val="12"/>
          <c:tx>
            <c:strRef>
              <c:f>charts!$C$78</c:f>
              <c:strCache>
                <c:ptCount val="1"/>
                <c:pt idx="0">
                  <c:v>Northern_California_Solar</c:v>
                </c:pt>
              </c:strCache>
            </c:strRef>
          </c:tx>
          <c:spPr>
            <a:solidFill>
              <a:schemeClr val="accent2">
                <a:lumMod val="6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charts!$D$78:$H$78</c:f>
              <c:numCache>
                <c:formatCode>_(* #,##0_);_(* \(#,##0\);_(* "-"??_);_(@_)</c:formatCode>
                <c:ptCount val="5"/>
                <c:pt idx="0">
                  <c:v>0</c:v>
                </c:pt>
                <c:pt idx="1">
                  <c:v>750.33969156270746</c:v>
                </c:pt>
                <c:pt idx="2">
                  <c:v>750.33969156270746</c:v>
                </c:pt>
                <c:pt idx="3">
                  <c:v>975.69785781975054</c:v>
                </c:pt>
                <c:pt idx="4">
                  <c:v>0</c:v>
                </c:pt>
              </c:numCache>
            </c:numRef>
          </c:val>
          <c:extLst>
            <c:ext xmlns:c16="http://schemas.microsoft.com/office/drawing/2014/chart" uri="{C3380CC4-5D6E-409C-BE32-E72D297353CC}">
              <c16:uniqueId val="{00000007-E2FC-4A02-B5DF-2FDEB9319251}"/>
            </c:ext>
          </c:extLst>
        </c:ser>
        <c:ser>
          <c:idx val="13"/>
          <c:order val="13"/>
          <c:tx>
            <c:strRef>
              <c:f>charts!$C$84</c:f>
              <c:strCache>
                <c:ptCount val="1"/>
                <c:pt idx="0">
                  <c:v>Southern_Nevada_Wind</c:v>
                </c:pt>
              </c:strCache>
            </c:strRef>
          </c:tx>
          <c:spPr>
            <a:solidFill>
              <a:schemeClr val="accent2">
                <a:lumMod val="80000"/>
                <a:lumOff val="2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charts!$D$84:$H$84</c:f>
              <c:numCache>
                <c:formatCode>_(* #,##0_);_(* \(#,##0\);_(* "-"??_);_(@_)</c:formatCode>
                <c:ptCount val="5"/>
                <c:pt idx="0">
                  <c:v>0</c:v>
                </c:pt>
                <c:pt idx="1">
                  <c:v>442.03274738584958</c:v>
                </c:pt>
                <c:pt idx="2">
                  <c:v>0</c:v>
                </c:pt>
                <c:pt idx="3">
                  <c:v>442.03274738584958</c:v>
                </c:pt>
                <c:pt idx="4">
                  <c:v>0</c:v>
                </c:pt>
              </c:numCache>
            </c:numRef>
          </c:val>
          <c:extLst>
            <c:ext xmlns:c16="http://schemas.microsoft.com/office/drawing/2014/chart" uri="{C3380CC4-5D6E-409C-BE32-E72D297353CC}">
              <c16:uniqueId val="{0000000D-E2FC-4A02-B5DF-2FDEB9319251}"/>
            </c:ext>
          </c:extLst>
        </c:ser>
        <c:ser>
          <c:idx val="12"/>
          <c:order val="14"/>
          <c:tx>
            <c:strRef>
              <c:f>charts!$C$83</c:f>
              <c:strCache>
                <c:ptCount val="1"/>
                <c:pt idx="0">
                  <c:v>Southern_Nevada_Solar</c:v>
                </c:pt>
              </c:strCache>
            </c:strRef>
          </c:tx>
          <c:spPr>
            <a:solidFill>
              <a:schemeClr val="accent1">
                <a:lumMod val="80000"/>
                <a:lumOff val="2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charts!$D$83:$H$83</c:f>
              <c:numCache>
                <c:formatCode>_(* #,##0_);_(* \(#,##0\);_(* "-"??_);_(@_)</c:formatCode>
                <c:ptCount val="5"/>
                <c:pt idx="0">
                  <c:v>3005.9296376651664</c:v>
                </c:pt>
                <c:pt idx="1">
                  <c:v>2306.6201469932835</c:v>
                </c:pt>
                <c:pt idx="2">
                  <c:v>745.42045131366694</c:v>
                </c:pt>
                <c:pt idx="3">
                  <c:v>2306.6201469932835</c:v>
                </c:pt>
                <c:pt idx="4">
                  <c:v>745.42045131366694</c:v>
                </c:pt>
              </c:numCache>
            </c:numRef>
          </c:val>
          <c:extLst>
            <c:ext xmlns:c16="http://schemas.microsoft.com/office/drawing/2014/chart" uri="{C3380CC4-5D6E-409C-BE32-E72D297353CC}">
              <c16:uniqueId val="{0000000C-E2FC-4A02-B5DF-2FDEB9319251}"/>
            </c:ext>
          </c:extLst>
        </c:ser>
        <c:ser>
          <c:idx val="8"/>
          <c:order val="15"/>
          <c:tx>
            <c:strRef>
              <c:f>charts!$C$79</c:f>
              <c:strCache>
                <c:ptCount val="1"/>
                <c:pt idx="0">
                  <c:v>Riverside_East_Palm_Springs_Solar</c:v>
                </c:pt>
              </c:strCache>
            </c:strRef>
          </c:tx>
          <c:spPr>
            <a:solidFill>
              <a:schemeClr val="accent3">
                <a:lumMod val="60000"/>
              </a:schemeClr>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charts!$D$79:$H$79</c:f>
              <c:numCache>
                <c:formatCode>_(* #,##0_);_(* \(#,##0\);_(* "-"??_);_(@_)</c:formatCode>
                <c:ptCount val="5"/>
                <c:pt idx="0">
                  <c:v>918.47357747650437</c:v>
                </c:pt>
                <c:pt idx="1">
                  <c:v>2841.5527857073271</c:v>
                </c:pt>
                <c:pt idx="2">
                  <c:v>577.2155649861927</c:v>
                </c:pt>
                <c:pt idx="3">
                  <c:v>4853.9839370581258</c:v>
                </c:pt>
                <c:pt idx="4">
                  <c:v>2589.6467163369912</c:v>
                </c:pt>
              </c:numCache>
            </c:numRef>
          </c:val>
          <c:extLst>
            <c:ext xmlns:c16="http://schemas.microsoft.com/office/drawing/2014/chart" uri="{C3380CC4-5D6E-409C-BE32-E72D297353CC}">
              <c16:uniqueId val="{00000008-E2FC-4A02-B5DF-2FDEB9319251}"/>
            </c:ext>
          </c:extLst>
        </c:ser>
        <c:ser>
          <c:idx val="16"/>
          <c:order val="16"/>
          <c:tx>
            <c:strRef>
              <c:f>charts!$C$87</c:f>
              <c:strCache>
                <c:ptCount val="1"/>
                <c:pt idx="0">
                  <c:v>Westlands_Solar</c:v>
                </c:pt>
              </c:strCache>
            </c:strRef>
          </c:tx>
          <c:spPr>
            <a:solidFill>
              <a:srgbClr val="A66BD3"/>
            </a:solidFill>
            <a:ln>
              <a:noFill/>
            </a:ln>
            <a:effectLst/>
          </c:spPr>
          <c:invertIfNegative val="0"/>
          <c:cat>
            <c:strRef>
              <c:f>charts!$D$70:$H$70</c:f>
              <c:strCache>
                <c:ptCount val="5"/>
                <c:pt idx="0">
                  <c:v>42w/2017IEPR
Case A</c:v>
                </c:pt>
                <c:pt idx="1">
                  <c:v>Updated 32w/ExistTXonly
Case B</c:v>
                </c:pt>
                <c:pt idx="2">
                  <c:v>Updated 32w/NewTX&amp;WYNM
Case C</c:v>
                </c:pt>
                <c:pt idx="3">
                  <c:v>32w/ExistTXonly
Case B</c:v>
                </c:pt>
                <c:pt idx="4">
                  <c:v>32w/NewTX&amp;WYNM
Case C</c:v>
                </c:pt>
              </c:strCache>
            </c:strRef>
          </c:cat>
          <c:val>
            <c:numRef>
              <c:f>charts!$D$87:$H$87</c:f>
              <c:numCache>
                <c:formatCode>_(* #,##0_);_(* \(#,##0\);_(* "-"??_);_(@_)</c:formatCode>
                <c:ptCount val="5"/>
                <c:pt idx="0">
                  <c:v>0</c:v>
                </c:pt>
                <c:pt idx="1">
                  <c:v>2698.6150712928152</c:v>
                </c:pt>
                <c:pt idx="2">
                  <c:v>1156.1750201098391</c:v>
                </c:pt>
                <c:pt idx="3">
                  <c:v>0</c:v>
                </c:pt>
                <c:pt idx="4">
                  <c:v>435.17306245180316</c:v>
                </c:pt>
              </c:numCache>
            </c:numRef>
          </c:val>
          <c:extLst>
            <c:ext xmlns:c16="http://schemas.microsoft.com/office/drawing/2014/chart" uri="{C3380CC4-5D6E-409C-BE32-E72D297353CC}">
              <c16:uniqueId val="{00000010-E2FC-4A02-B5DF-2FDEB9319251}"/>
            </c:ext>
          </c:extLst>
        </c:ser>
        <c:dLbls>
          <c:showLegendKey val="0"/>
          <c:showVal val="0"/>
          <c:showCatName val="0"/>
          <c:showSerName val="0"/>
          <c:showPercent val="0"/>
          <c:showBubbleSize val="0"/>
        </c:dLbls>
        <c:gapWidth val="150"/>
        <c:overlap val="100"/>
        <c:axId val="750745120"/>
        <c:axId val="319897392"/>
      </c:barChart>
      <c:catAx>
        <c:axId val="750745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9897392"/>
        <c:crosses val="autoZero"/>
        <c:auto val="1"/>
        <c:lblAlgn val="ctr"/>
        <c:lblOffset val="100"/>
        <c:noMultiLvlLbl val="0"/>
      </c:catAx>
      <c:valAx>
        <c:axId val="319897392"/>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74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89295</xdr:colOff>
      <xdr:row>36</xdr:row>
      <xdr:rowOff>57149</xdr:rowOff>
    </xdr:from>
    <xdr:to>
      <xdr:col>20</xdr:col>
      <xdr:colOff>425051</xdr:colOff>
      <xdr:row>54</xdr:row>
      <xdr:rowOff>171449</xdr:rowOff>
    </xdr:to>
    <xdr:graphicFrame macro="">
      <xdr:nvGraphicFramePr>
        <xdr:cNvPr id="6" name="Chart 5">
          <a:extLst>
            <a:ext uri="{FF2B5EF4-FFF2-40B4-BE49-F238E27FC236}">
              <a16:creationId xmlns:a16="http://schemas.microsoft.com/office/drawing/2014/main" id="{BCB613FA-C8FC-40DB-B3D7-2A58E0BA9A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83343</xdr:colOff>
      <xdr:row>1</xdr:row>
      <xdr:rowOff>21431</xdr:rowOff>
    </xdr:from>
    <xdr:to>
      <xdr:col>20</xdr:col>
      <xdr:colOff>419099</xdr:colOff>
      <xdr:row>16</xdr:row>
      <xdr:rowOff>707231</xdr:rowOff>
    </xdr:to>
    <xdr:graphicFrame macro="">
      <xdr:nvGraphicFramePr>
        <xdr:cNvPr id="5" name="Chart 4">
          <a:extLst>
            <a:ext uri="{FF2B5EF4-FFF2-40B4-BE49-F238E27FC236}">
              <a16:creationId xmlns:a16="http://schemas.microsoft.com/office/drawing/2014/main" id="{5E1A3A95-F91F-47D3-B2A8-8FB156347E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83345</xdr:colOff>
      <xdr:row>17</xdr:row>
      <xdr:rowOff>45244</xdr:rowOff>
    </xdr:from>
    <xdr:to>
      <xdr:col>20</xdr:col>
      <xdr:colOff>419101</xdr:colOff>
      <xdr:row>35</xdr:row>
      <xdr:rowOff>159544</xdr:rowOff>
    </xdr:to>
    <xdr:graphicFrame macro="">
      <xdr:nvGraphicFramePr>
        <xdr:cNvPr id="7" name="Chart 6">
          <a:extLst>
            <a:ext uri="{FF2B5EF4-FFF2-40B4-BE49-F238E27FC236}">
              <a16:creationId xmlns:a16="http://schemas.microsoft.com/office/drawing/2014/main" id="{AF567ACD-3D3E-4962-9512-F03359CE07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41672</xdr:colOff>
      <xdr:row>55</xdr:row>
      <xdr:rowOff>45244</xdr:rowOff>
    </xdr:from>
    <xdr:to>
      <xdr:col>34</xdr:col>
      <xdr:colOff>163115</xdr:colOff>
      <xdr:row>70</xdr:row>
      <xdr:rowOff>159544</xdr:rowOff>
    </xdr:to>
    <xdr:graphicFrame macro="">
      <xdr:nvGraphicFramePr>
        <xdr:cNvPr id="9" name="Chart 8">
          <a:extLst>
            <a:ext uri="{FF2B5EF4-FFF2-40B4-BE49-F238E27FC236}">
              <a16:creationId xmlns:a16="http://schemas.microsoft.com/office/drawing/2014/main" id="{9B5FC601-B2CA-4AE9-A69D-3E520A9018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83347</xdr:colOff>
      <xdr:row>55</xdr:row>
      <xdr:rowOff>57154</xdr:rowOff>
    </xdr:from>
    <xdr:to>
      <xdr:col>20</xdr:col>
      <xdr:colOff>419101</xdr:colOff>
      <xdr:row>70</xdr:row>
      <xdr:rowOff>171454</xdr:rowOff>
    </xdr:to>
    <xdr:graphicFrame macro="">
      <xdr:nvGraphicFramePr>
        <xdr:cNvPr id="10" name="Chart 9">
          <a:extLst>
            <a:ext uri="{FF2B5EF4-FFF2-40B4-BE49-F238E27FC236}">
              <a16:creationId xmlns:a16="http://schemas.microsoft.com/office/drawing/2014/main" id="{C913B41E-0D74-4BA9-A5CF-74B984E20A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65485</xdr:colOff>
      <xdr:row>71</xdr:row>
      <xdr:rowOff>33337</xdr:rowOff>
    </xdr:from>
    <xdr:to>
      <xdr:col>26</xdr:col>
      <xdr:colOff>117872</xdr:colOff>
      <xdr:row>92</xdr:row>
      <xdr:rowOff>147637</xdr:rowOff>
    </xdr:to>
    <xdr:graphicFrame macro="">
      <xdr:nvGraphicFramePr>
        <xdr:cNvPr id="2" name="Chart 1">
          <a:extLst>
            <a:ext uri="{FF2B5EF4-FFF2-40B4-BE49-F238E27FC236}">
              <a16:creationId xmlns:a16="http://schemas.microsoft.com/office/drawing/2014/main" id="{644C7589-A7C5-4E96-AA0D-521A79B526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261937</xdr:colOff>
      <xdr:row>2</xdr:row>
      <xdr:rowOff>678656</xdr:rowOff>
    </xdr:from>
    <xdr:to>
      <xdr:col>10</xdr:col>
      <xdr:colOff>595313</xdr:colOff>
      <xdr:row>10</xdr:row>
      <xdr:rowOff>119062</xdr:rowOff>
    </xdr:to>
    <xdr:sp macro="" textlink="">
      <xdr:nvSpPr>
        <xdr:cNvPr id="3" name="TextBox 2">
          <a:extLst>
            <a:ext uri="{FF2B5EF4-FFF2-40B4-BE49-F238E27FC236}">
              <a16:creationId xmlns:a16="http://schemas.microsoft.com/office/drawing/2014/main" id="{9BCA96D0-59DD-437C-BF90-259063BD044F}"/>
            </a:ext>
          </a:extLst>
        </xdr:cNvPr>
        <xdr:cNvSpPr txBox="1"/>
      </xdr:nvSpPr>
      <xdr:spPr>
        <a:xfrm>
          <a:off x="13192125" y="1059656"/>
          <a:ext cx="1845469" cy="1535906"/>
        </a:xfrm>
        <a:prstGeom prst="rect">
          <a:avLst/>
        </a:prstGeom>
        <a:solidFill>
          <a:srgbClr val="FF5B5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charts are before final</a:t>
          </a:r>
          <a:r>
            <a:rPr lang="en-US" sz="1400" baseline="0"/>
            <a:t> manual adjustment to make geothermal and OOS wind fully deliverable to extent possible</a:t>
          </a:r>
          <a:endParaRPr lang="en-US" sz="1400"/>
        </a:p>
      </xdr:txBody>
    </xdr:sp>
    <xdr:clientData/>
  </xdr:twoCellAnchor>
  <xdr:twoCellAnchor>
    <xdr:from>
      <xdr:col>8</xdr:col>
      <xdr:colOff>238125</xdr:colOff>
      <xdr:row>71</xdr:row>
      <xdr:rowOff>107157</xdr:rowOff>
    </xdr:from>
    <xdr:to>
      <xdr:col>10</xdr:col>
      <xdr:colOff>571501</xdr:colOff>
      <xdr:row>79</xdr:row>
      <xdr:rowOff>119063</xdr:rowOff>
    </xdr:to>
    <xdr:sp macro="" textlink="">
      <xdr:nvSpPr>
        <xdr:cNvPr id="11" name="TextBox 10">
          <a:extLst>
            <a:ext uri="{FF2B5EF4-FFF2-40B4-BE49-F238E27FC236}">
              <a16:creationId xmlns:a16="http://schemas.microsoft.com/office/drawing/2014/main" id="{355A1BA9-6E1E-4795-B71D-1004B1CBE025}"/>
            </a:ext>
          </a:extLst>
        </xdr:cNvPr>
        <xdr:cNvSpPr txBox="1"/>
      </xdr:nvSpPr>
      <xdr:spPr>
        <a:xfrm>
          <a:off x="13168313" y="17061657"/>
          <a:ext cx="1845469" cy="1535906"/>
        </a:xfrm>
        <a:prstGeom prst="rect">
          <a:avLst/>
        </a:prstGeom>
        <a:solidFill>
          <a:srgbClr val="FF5B5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charts are before final</a:t>
          </a:r>
          <a:r>
            <a:rPr lang="en-US" sz="1400" baseline="0"/>
            <a:t> manual adjustment to make geothermal and OOS wind fully deliverable to extent possible</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133350</xdr:rowOff>
    </xdr:from>
    <xdr:to>
      <xdr:col>10</xdr:col>
      <xdr:colOff>1200149</xdr:colOff>
      <xdr:row>35</xdr:row>
      <xdr:rowOff>114300</xdr:rowOff>
    </xdr:to>
    <xdr:sp macro="" textlink="">
      <xdr:nvSpPr>
        <xdr:cNvPr id="2" name="TextBox 1">
          <a:extLst>
            <a:ext uri="{FF2B5EF4-FFF2-40B4-BE49-F238E27FC236}">
              <a16:creationId xmlns:a16="http://schemas.microsoft.com/office/drawing/2014/main" id="{88B50CDF-944B-4305-9F58-7261709F3C67}"/>
            </a:ext>
          </a:extLst>
        </xdr:cNvPr>
        <xdr:cNvSpPr txBox="1"/>
      </xdr:nvSpPr>
      <xdr:spPr>
        <a:xfrm>
          <a:off x="609600" y="6534150"/>
          <a:ext cx="11668124" cy="131445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200" b="1" u="sng"/>
            <a:t>NOTE</a:t>
          </a:r>
          <a:r>
            <a:rPr lang="en-US" sz="1200" b="1"/>
            <a:t>: </a:t>
          </a:r>
        </a:p>
        <a:p>
          <a:r>
            <a:rPr lang="en-US" sz="1200" b="0"/>
            <a:t>(i) The transmission areas</a:t>
          </a:r>
          <a:r>
            <a:rPr lang="en-US" sz="1200" b="0" baseline="0"/>
            <a:t> indented in the table are </a:t>
          </a:r>
          <a:r>
            <a:rPr lang="en-US" sz="1200" b="0"/>
            <a:t>subsets of the overarching transmission areas listed immediately</a:t>
          </a:r>
          <a:r>
            <a:rPr lang="en-US" sz="1200" b="0" baseline="0"/>
            <a:t> above the indented areas.</a:t>
          </a:r>
          <a:endParaRPr lang="en-US" sz="1200" b="0"/>
        </a:p>
        <a:p>
          <a:r>
            <a:rPr lang="en-US" sz="1200" b="0"/>
            <a:t>(ii) The transmission capability estimates rely on the latest generation interconnection studies</a:t>
          </a:r>
          <a:r>
            <a:rPr lang="en-US" sz="1200" b="0" baseline="0"/>
            <a:t> as one of the inputs. Estimated available transmission has been reduced by the amount of renewable resources that have come online by December 31, 2018 assuming that all these resources have a contract with an entity within CAISO BA.</a:t>
          </a:r>
        </a:p>
        <a:p>
          <a:r>
            <a:rPr lang="en-US" sz="1200" b="0" baseline="0"/>
            <a:t>(ii) The estimated capability added due to major upgrades and corresponding costs are ballpark numbers and are conceptual in nature.</a:t>
          </a:r>
        </a:p>
        <a:p>
          <a:r>
            <a:rPr lang="en-US" sz="1200" b="0" baseline="0"/>
            <a:t>(iv) The capability estimates have not been updated to account for the results of 2018-2019 TPP policy-assessment because the studies are underway as of the day of this transmittal.</a:t>
          </a:r>
          <a:endParaRPr lang="en-US" sz="1200" b="0"/>
        </a:p>
      </xdr:txBody>
    </xdr:sp>
    <xdr:clientData/>
  </xdr:twoCellAnchor>
  <xdr:oneCellAnchor>
    <xdr:from>
      <xdr:col>1</xdr:col>
      <xdr:colOff>0</xdr:colOff>
      <xdr:row>25</xdr:row>
      <xdr:rowOff>0</xdr:rowOff>
    </xdr:from>
    <xdr:ext cx="11677650" cy="609013"/>
    <xdr:sp macro="" textlink="">
      <xdr:nvSpPr>
        <xdr:cNvPr id="3" name="TextBox 2">
          <a:extLst>
            <a:ext uri="{FF2B5EF4-FFF2-40B4-BE49-F238E27FC236}">
              <a16:creationId xmlns:a16="http://schemas.microsoft.com/office/drawing/2014/main" id="{A837400E-C336-4CE0-AD93-F3E451F55419}"/>
            </a:ext>
          </a:extLst>
        </xdr:cNvPr>
        <xdr:cNvSpPr txBox="1"/>
      </xdr:nvSpPr>
      <xdr:spPr>
        <a:xfrm>
          <a:off x="609600" y="5829300"/>
          <a:ext cx="11677650" cy="6090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US" sz="1100">
              <a:solidFill>
                <a:sysClr val="windowText" lastClr="000000"/>
              </a:solidFill>
            </a:rPr>
            <a:t>* Subject to mitigation of the S-line constraint.</a:t>
          </a:r>
        </a:p>
        <a:p>
          <a:endParaRPr lang="en-US" sz="1100"/>
        </a:p>
        <a:p>
          <a:r>
            <a:rPr lang="en-US" sz="1100"/>
            <a:t>** Estimate EODS capability numbers are inclusive</a:t>
          </a:r>
          <a:r>
            <a:rPr lang="en-US" sz="1100" baseline="0"/>
            <a:t> of the FCDS estimates. So the incremental EODS capability = Estimated EODS capability - Estimated FCDS capability</a:t>
          </a:r>
          <a:endParaRPr lang="en-US" sz="1100"/>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522.698444560185" createdVersion="6" refreshedVersion="6" minRefreshableVersion="3" recordCount="87" xr:uid="{00000000-000A-0000-FFFF-FFFF14000000}">
  <cacheSource type="worksheet">
    <worksheetSource ref="A2:L89" sheet="pivots"/>
  </cacheSource>
  <cacheFields count="12">
    <cacheField name="Tech+In-OO-St" numFmtId="0">
      <sharedItems/>
    </cacheField>
    <cacheField name="Tech+DS" numFmtId="0">
      <sharedItems/>
    </cacheField>
    <cacheField name="Tech" numFmtId="0">
      <sharedItems count="9">
        <s v="Solar"/>
        <s v="Wind"/>
        <s v="Biomass"/>
        <s v="Geothermal"/>
        <s v="Batt 2 hour"/>
        <s v="Batt 4 hour"/>
        <s v="Pumped Storage"/>
        <s v="Batt 1.x hour" u="1"/>
        <s v="Batt 4.x hour" u="1"/>
      </sharedItems>
    </cacheField>
    <cacheField name="In-OO-St" numFmtId="0">
      <sharedItems count="2">
        <s v="In-state"/>
        <s v="OOS"/>
      </sharedItems>
    </cacheField>
    <cacheField name="Tx Zone" numFmtId="0">
      <sharedItems/>
    </cacheField>
    <cacheField name="RESOLVE Resource Name" numFmtId="0">
      <sharedItems count="47">
        <s v="Northern_California_Solar"/>
        <s v="Solano_Solar"/>
        <s v="Central_Valley_North_Los_Banos_Solar"/>
        <s v="Westlands_Solar"/>
        <s v="Greater_Carrizo_Solar"/>
        <s v="Tehachapi_Solar"/>
        <s v="Kramer_Inyokern_Solar"/>
        <s v="Mountain_Pass_El_Dorado_Solar"/>
        <s v="Southern_California_Desert_Solar"/>
        <s v="Riverside_East_Palm_Springs_Solar"/>
        <s v="Greater_Imperial_Solar"/>
        <s v="Distributed_Solar"/>
        <s v="Baja_California_Solar"/>
        <s v="Utah_Solar"/>
        <s v="Southern_Nevada_Solar"/>
        <s v="Arizona_Solar"/>
        <s v="New_Mexico_Solar"/>
        <s v="Northern_California_Wind"/>
        <s v="Solano_Wind"/>
        <s v="Central_Valley_North_Los_Banos_Wind"/>
        <s v="Greater_Carrizo_Wind"/>
        <s v="Tehachapi_Wind"/>
        <s v="Kramer_Inyokern_Wind"/>
        <s v="Southern_California_Desert_Wind"/>
        <s v="Riverside_East_Palm_Springs_Wind"/>
        <s v="Greater_Imperial_Wind"/>
        <s v="Distributed_Wind"/>
        <s v="Baja_California_Wind"/>
        <s v="Pacific_Northwest_Wind"/>
        <s v="NW_Ext_Tx_Wind"/>
        <s v="Idaho_Wind"/>
        <s v="Utah_Wind"/>
        <s v="Wyoming_Wind"/>
        <s v="Southern_Nevada_Wind"/>
        <s v="Arizona_Wind"/>
        <s v="New_Mexico_Wind"/>
        <s v="SW_Ext_Tx_Wind"/>
        <s v="InState_Biomass"/>
        <s v="Greater_Imperial_Geothermal"/>
        <s v="Northern_California_Geothermal"/>
        <s v="Pacific_Northwest_Geothermal"/>
        <s v="Southern_Nevada_Geothermal"/>
        <s v="Batt 2 hour"/>
        <s v="Batt 4 hour"/>
        <s v="Pumped Storage"/>
        <s v="Batt 1.x hour" u="1"/>
        <s v="Batt 4.x hour" u="1"/>
      </sharedItems>
    </cacheField>
    <cacheField name="Deliverability" numFmtId="0">
      <sharedItems/>
    </cacheField>
    <cacheField name="42mmt_Ref_20181101_2017_IEPR" numFmtId="164">
      <sharedItems containsSemiMixedTypes="0" containsString="0" containsNumber="1" minValue="0" maxValue="2204.3484009544554"/>
    </cacheField>
    <cacheField name="32mmt_SB100plus_20181210_ExistTX" numFmtId="164">
      <sharedItems containsSemiMixedTypes="0" containsString="0" containsNumber="1" minValue="0" maxValue="4299"/>
    </cacheField>
    <cacheField name="32mmt_SB100plus_20181212_ExistTXandWYNM_WYNMcap" numFmtId="164">
      <sharedItems containsSemiMixedTypes="0" containsString="0" containsNumber="1" minValue="0" maxValue="2795.38"/>
    </cacheField>
    <cacheField name="32mmt_TXU_20190124_ExistTX" numFmtId="164">
      <sharedItems containsSemiMixedTypes="0" containsString="0" containsNumber="1" minValue="0" maxValue="4347.08"/>
    </cacheField>
    <cacheField name="32mmt_TXU_20190124_ExistTXandWYNM_WYNMcap" numFmtId="164">
      <sharedItems containsSemiMixedTypes="0" containsString="0" containsNumber="1" minValue="0" maxValue="2602.3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s v="Solar In-state"/>
    <s v="Solar FC"/>
    <x v="0"/>
    <x v="0"/>
    <s v="Northern_California"/>
    <x v="0"/>
    <s v="FC"/>
    <n v="0"/>
    <n v="657.88710461808978"/>
    <n v="0"/>
    <n v="750.33969156270746"/>
    <n v="750.33969156270746"/>
  </r>
  <r>
    <s v="Solar In-state"/>
    <s v="Solar FC"/>
    <x v="0"/>
    <x v="0"/>
    <s v="Solano"/>
    <x v="1"/>
    <s v="FC"/>
    <n v="0"/>
    <n v="0"/>
    <n v="0"/>
    <n v="0"/>
    <n v="0"/>
  </r>
  <r>
    <s v="Solar In-state"/>
    <s v="Solar FC"/>
    <x v="0"/>
    <x v="0"/>
    <s v="Central_Valley_North_Los_Banos"/>
    <x v="2"/>
    <s v="FC"/>
    <n v="0"/>
    <n v="0"/>
    <n v="0"/>
    <n v="0"/>
    <n v="0"/>
  </r>
  <r>
    <s v="Solar In-state"/>
    <s v="Solar FC"/>
    <x v="0"/>
    <x v="0"/>
    <s v="Westlands"/>
    <x v="3"/>
    <s v="FC"/>
    <n v="0"/>
    <n v="0"/>
    <n v="435.17306245180316"/>
    <n v="1995.9134710246208"/>
    <n v="453.4734198416449"/>
  </r>
  <r>
    <s v="Solar In-state"/>
    <s v="Solar FC"/>
    <x v="0"/>
    <x v="0"/>
    <s v="Greater_Carrizo"/>
    <x v="4"/>
    <s v="FC"/>
    <n v="0"/>
    <n v="0"/>
    <n v="0"/>
    <n v="0"/>
    <n v="0"/>
  </r>
  <r>
    <s v="Solar In-state"/>
    <s v="Solar FC"/>
    <x v="0"/>
    <x v="0"/>
    <s v="Tehachapi"/>
    <x v="5"/>
    <s v="FC"/>
    <n v="1013.2206383318768"/>
    <n v="1013.2206383318768"/>
    <n v="1013.2206383318768"/>
    <n v="1013.2206383318768"/>
    <n v="1013.2206383318768"/>
  </r>
  <r>
    <s v="Solar In-state"/>
    <s v="Solar FC"/>
    <x v="0"/>
    <x v="0"/>
    <s v="Kramer_Inyokern"/>
    <x v="6"/>
    <s v="FC"/>
    <n v="978.28310608382026"/>
    <n v="978.28310608382026"/>
    <n v="978.28310608382026"/>
    <n v="577.2076879734866"/>
    <n v="577.2076879734866"/>
  </r>
  <r>
    <s v="Solar In-state"/>
    <s v="Solar FC"/>
    <x v="0"/>
    <x v="0"/>
    <s v="Mountain_Pass_El_Dorado"/>
    <x v="7"/>
    <s v="FC"/>
    <n v="0"/>
    <n v="0"/>
    <n v="0"/>
    <n v="0"/>
    <n v="0"/>
  </r>
  <r>
    <s v="Solar In-state"/>
    <s v="Solar FC"/>
    <x v="0"/>
    <x v="0"/>
    <s v="Southern_California_Desert"/>
    <x v="8"/>
    <s v="FC"/>
    <n v="0"/>
    <n v="0"/>
    <n v="0"/>
    <n v="0"/>
    <n v="0"/>
  </r>
  <r>
    <s v="Solar In-state"/>
    <s v="Solar FC"/>
    <x v="0"/>
    <x v="0"/>
    <s v="Riverside_East_Palm_Springs"/>
    <x v="9"/>
    <s v="FC"/>
    <n v="918.47357747650437"/>
    <n v="2288.1342190858577"/>
    <n v="2288.1342190858577"/>
    <n v="326.01384651882933"/>
    <n v="326.01384651882933"/>
  </r>
  <r>
    <s v="Solar In-state"/>
    <s v="Solar FC"/>
    <x v="0"/>
    <x v="0"/>
    <s v="Greater_Imperial"/>
    <x v="10"/>
    <s v="FC"/>
    <n v="0"/>
    <n v="624.13246863082202"/>
    <n v="624.13246863082202"/>
    <n v="624.13246863082202"/>
    <n v="624.13246863082202"/>
  </r>
  <r>
    <s v="Solar In-state"/>
    <s v="Solar FC"/>
    <x v="0"/>
    <x v="0"/>
    <s v="None"/>
    <x v="11"/>
    <s v="FC"/>
    <n v="0"/>
    <n v="0"/>
    <n v="0"/>
    <n v="0"/>
    <n v="0"/>
  </r>
  <r>
    <s v="Solar OOS"/>
    <s v="Solar FC"/>
    <x v="0"/>
    <x v="1"/>
    <s v="Greater_Imperial"/>
    <x v="12"/>
    <s v="FC"/>
    <n v="0"/>
    <n v="0"/>
    <n v="0"/>
    <n v="0"/>
    <n v="0"/>
  </r>
  <r>
    <s v="Solar OOS"/>
    <s v="Solar FC"/>
    <x v="0"/>
    <x v="1"/>
    <s v="Mountain_Pass_El_Dorado"/>
    <x v="13"/>
    <s v="FC"/>
    <n v="0"/>
    <n v="0"/>
    <n v="0"/>
    <n v="0"/>
    <n v="0"/>
  </r>
  <r>
    <s v="Solar In-state"/>
    <s v="Solar FC"/>
    <x v="0"/>
    <x v="0"/>
    <s v="Mountain_Pass_El_Dorado"/>
    <x v="14"/>
    <s v="FC"/>
    <n v="801.5812367107111"/>
    <n v="801.5812367107111"/>
    <n v="745.42045131366694"/>
    <n v="801.5812367107111"/>
    <n v="745.42045131366694"/>
  </r>
  <r>
    <s v="Solar OOS"/>
    <s v="Solar FC"/>
    <x v="0"/>
    <x v="1"/>
    <s v="Riverside_East_Palm_Springs"/>
    <x v="15"/>
    <s v="FC"/>
    <n v="0"/>
    <n v="0"/>
    <n v="0"/>
    <n v="0"/>
    <n v="0"/>
  </r>
  <r>
    <s v="Solar OOS"/>
    <s v="Solar FC"/>
    <x v="0"/>
    <x v="1"/>
    <s v="Riverside_East_Palm_Springs"/>
    <x v="16"/>
    <s v="FC"/>
    <n v="0"/>
    <n v="0"/>
    <n v="0"/>
    <n v="0"/>
    <n v="0"/>
  </r>
  <r>
    <s v="Wind In-state"/>
    <s v="Wind FC"/>
    <x v="1"/>
    <x v="0"/>
    <s v="Northern_California"/>
    <x v="17"/>
    <s v="FC"/>
    <n v="0"/>
    <n v="0"/>
    <n v="0"/>
    <n v="0"/>
    <n v="0"/>
  </r>
  <r>
    <s v="Wind In-state"/>
    <s v="Wind FC"/>
    <x v="1"/>
    <x v="0"/>
    <s v="Solano"/>
    <x v="18"/>
    <s v="FC"/>
    <n v="0"/>
    <n v="0"/>
    <n v="0"/>
    <n v="581.09818460765541"/>
    <n v="581.09818460765541"/>
  </r>
  <r>
    <s v="Wind In-state"/>
    <s v="Wind FC"/>
    <x v="1"/>
    <x v="0"/>
    <s v="Central_Valley_North_Los_Banos"/>
    <x v="19"/>
    <s v="FC"/>
    <n v="145.99970852405221"/>
    <n v="145.99970852405221"/>
    <n v="145.99970852405221"/>
    <n v="145.99970852405221"/>
    <n v="145.99970852405221"/>
  </r>
  <r>
    <s v="Wind In-state"/>
    <s v="Wind FC"/>
    <x v="1"/>
    <x v="0"/>
    <s v="Greater_Carrizo"/>
    <x v="20"/>
    <s v="FC"/>
    <n v="0"/>
    <n v="934.85047223114134"/>
    <n v="0"/>
    <n v="894.81319210817765"/>
    <n v="894.81319210817765"/>
  </r>
  <r>
    <s v="Wind In-state"/>
    <s v="Wind FC"/>
    <x v="1"/>
    <x v="0"/>
    <s v="Tehachapi"/>
    <x v="21"/>
    <s v="FC"/>
    <n v="153.37143439295977"/>
    <n v="153.37143439295977"/>
    <n v="153.37143439295977"/>
    <n v="153.37143439295977"/>
    <n v="153.37143439295977"/>
  </r>
  <r>
    <s v="Wind In-state"/>
    <s v="Wind FC"/>
    <x v="1"/>
    <x v="0"/>
    <s v="Kramer_Inyokern"/>
    <x v="22"/>
    <s v="FC"/>
    <n v="0"/>
    <n v="0"/>
    <n v="0"/>
    <n v="0"/>
    <n v="0"/>
  </r>
  <r>
    <s v="Wind In-state"/>
    <s v="Wind FC"/>
    <x v="1"/>
    <x v="0"/>
    <s v="Southern_California_Desert"/>
    <x v="23"/>
    <s v="FC"/>
    <n v="0"/>
    <n v="0"/>
    <n v="0"/>
    <n v="0"/>
    <n v="0"/>
  </r>
  <r>
    <s v="Wind In-state"/>
    <s v="Wind FC"/>
    <x v="1"/>
    <x v="0"/>
    <s v="Riverside_East_Palm_Springs"/>
    <x v="24"/>
    <s v="FC"/>
    <n v="42.001987742679454"/>
    <n v="42.001987742679454"/>
    <n v="42.001987742679454"/>
    <n v="42.001987742679454"/>
    <n v="42.001987742679454"/>
  </r>
  <r>
    <s v="Wind In-state"/>
    <s v="Wind FC"/>
    <x v="1"/>
    <x v="0"/>
    <s v="Greater_Imperial"/>
    <x v="25"/>
    <s v="FC"/>
    <n v="0"/>
    <n v="0"/>
    <n v="0"/>
    <n v="0"/>
    <n v="0"/>
  </r>
  <r>
    <s v="Wind In-state"/>
    <s v="Wind FC"/>
    <x v="1"/>
    <x v="0"/>
    <s v="None"/>
    <x v="26"/>
    <s v="FC"/>
    <n v="0"/>
    <n v="253.15695255259214"/>
    <n v="253.15695255259214"/>
    <n v="253.15695255259214"/>
    <n v="253.15695255259214"/>
  </r>
  <r>
    <s v="Wind OOS"/>
    <s v="Wind FC"/>
    <x v="1"/>
    <x v="1"/>
    <s v="Greater_Imperial"/>
    <x v="27"/>
    <s v="FC"/>
    <n v="0"/>
    <n v="0"/>
    <n v="0"/>
    <n v="0"/>
    <n v="0"/>
  </r>
  <r>
    <s v="Wind OOS"/>
    <s v="Wind FC"/>
    <x v="1"/>
    <x v="1"/>
    <s v="Northern_California"/>
    <x v="28"/>
    <s v="FC"/>
    <n v="0"/>
    <n v="0"/>
    <n v="0"/>
    <n v="0"/>
    <n v="0"/>
  </r>
  <r>
    <s v="Wind OOS"/>
    <s v="Wind FC"/>
    <x v="1"/>
    <x v="1"/>
    <s v="Northern_California"/>
    <x v="29"/>
    <s v="FC"/>
    <n v="320.5714843520679"/>
    <n v="0"/>
    <n v="659.75189388518322"/>
    <n v="639.25307786092355"/>
    <n v="639.25307786092355"/>
  </r>
  <r>
    <s v="Wind OOS"/>
    <s v="Wind FC"/>
    <x v="1"/>
    <x v="1"/>
    <s v="Northern_California"/>
    <x v="30"/>
    <s v="FC"/>
    <n v="0"/>
    <n v="0"/>
    <n v="0"/>
    <n v="0"/>
    <n v="0"/>
  </r>
  <r>
    <s v="Wind OOS"/>
    <s v="Wind FC"/>
    <x v="1"/>
    <x v="1"/>
    <s v="Mountain_Pass_El_Dorado"/>
    <x v="31"/>
    <s v="FC"/>
    <n v="0"/>
    <n v="0"/>
    <n v="0"/>
    <n v="0"/>
    <n v="0"/>
  </r>
  <r>
    <s v="Wind OOS"/>
    <s v="Wind FC"/>
    <x v="1"/>
    <x v="1"/>
    <s v="Mountain_Pass_El_Dorado"/>
    <x v="32"/>
    <s v="FC"/>
    <n v="0"/>
    <n v="0"/>
    <n v="56.048713980923679"/>
    <n v="0"/>
    <n v="56.048713980923679"/>
  </r>
  <r>
    <s v="Wind In-state"/>
    <s v="Wind FC"/>
    <x v="1"/>
    <x v="0"/>
    <s v="Mountain_Pass_El_Dorado"/>
    <x v="33"/>
    <s v="FC"/>
    <n v="0"/>
    <n v="0"/>
    <n v="0"/>
    <n v="0"/>
    <n v="0"/>
  </r>
  <r>
    <s v="Wind OOS"/>
    <s v="Wind FC"/>
    <x v="1"/>
    <x v="1"/>
    <s v="Riverside_East_Palm_Springs"/>
    <x v="34"/>
    <s v="FC"/>
    <n v="0"/>
    <n v="0"/>
    <n v="0"/>
    <n v="0"/>
    <n v="0"/>
  </r>
  <r>
    <s v="Wind OOS"/>
    <s v="Wind FC"/>
    <x v="1"/>
    <x v="1"/>
    <s v="Riverside_East_Palm_Springs"/>
    <x v="35"/>
    <s v="FC"/>
    <n v="0"/>
    <n v="0"/>
    <n v="0"/>
    <n v="0"/>
    <n v="0"/>
  </r>
  <r>
    <s v="Wind OOS"/>
    <s v="Wind FC"/>
    <x v="1"/>
    <x v="1"/>
    <s v="Riverside_East_Palm_Springs"/>
    <x v="36"/>
    <s v="FC"/>
    <n v="499.99994263759083"/>
    <n v="499.99994263759083"/>
    <n v="499.99994263759083"/>
    <n v="499.99994263759083"/>
    <n v="499.99994263759083"/>
  </r>
  <r>
    <s v="Biomass In-state"/>
    <s v="Biomass FC"/>
    <x v="2"/>
    <x v="0"/>
    <s v="None"/>
    <x v="37"/>
    <s v="FC"/>
    <n v="0"/>
    <n v="0"/>
    <n v="0"/>
    <n v="0"/>
    <n v="0"/>
  </r>
  <r>
    <s v="Geothermal In-state"/>
    <s v="Geothermal FC"/>
    <x v="3"/>
    <x v="0"/>
    <s v="Greater_Imperial"/>
    <x v="38"/>
    <s v="FC"/>
    <n v="707.93668774450714"/>
    <n v="0"/>
    <n v="0"/>
    <n v="0"/>
    <n v="0"/>
  </r>
  <r>
    <s v="Geothermal In-state"/>
    <s v="Geothermal FC"/>
    <x v="3"/>
    <x v="0"/>
    <s v="Northern_California"/>
    <x v="39"/>
    <s v="FC"/>
    <n v="423.99999999999989"/>
    <n v="0"/>
    <n v="0"/>
    <n v="0"/>
    <n v="0"/>
  </r>
  <r>
    <s v="Geothermal OOS"/>
    <s v="Geothermal FC"/>
    <x v="3"/>
    <x v="1"/>
    <s v="Northern_California"/>
    <x v="40"/>
    <s v="FC"/>
    <n v="0"/>
    <n v="0"/>
    <n v="0"/>
    <n v="0"/>
    <n v="0"/>
  </r>
  <r>
    <s v="Geothermal In-state"/>
    <s v="Geothermal FC"/>
    <x v="3"/>
    <x v="0"/>
    <s v="Mountain_Pass_El_Dorado"/>
    <x v="41"/>
    <s v="FC"/>
    <n v="0"/>
    <n v="0"/>
    <n v="0"/>
    <n v="0"/>
    <n v="0"/>
  </r>
  <r>
    <s v="Batt 2 hour"/>
    <s v="Batt 2 hour"/>
    <x v="4"/>
    <x v="0"/>
    <s v="None"/>
    <x v="42"/>
    <s v="FC"/>
    <n v="2104.1999999999998"/>
    <n v="0"/>
    <n v="0"/>
    <n v="0"/>
    <n v="0"/>
  </r>
  <r>
    <s v="Batt 4 hour"/>
    <s v="Batt 4 hour"/>
    <x v="5"/>
    <x v="0"/>
    <s v="None"/>
    <x v="43"/>
    <s v="FC"/>
    <n v="0"/>
    <n v="4299"/>
    <n v="2795.38"/>
    <n v="4347.08"/>
    <n v="2602.38"/>
  </r>
  <r>
    <s v="Pumped Storage"/>
    <s v="Pumped Storage"/>
    <x v="6"/>
    <x v="0"/>
    <s v="None"/>
    <x v="44"/>
    <s v="FC"/>
    <n v="0"/>
    <n v="1246.1199999999999"/>
    <n v="116.15"/>
    <n v="1341.5"/>
    <n v="0"/>
  </r>
  <r>
    <s v="Solar In-state"/>
    <s v="Solar EO"/>
    <x v="0"/>
    <x v="0"/>
    <s v="Northern_California"/>
    <x v="0"/>
    <s v="EO"/>
    <n v="0"/>
    <n v="317.81075320166076"/>
    <n v="0"/>
    <n v="0"/>
    <n v="0"/>
  </r>
  <r>
    <s v="Solar In-state"/>
    <s v="Solar EO"/>
    <x v="0"/>
    <x v="0"/>
    <s v="Solano"/>
    <x v="1"/>
    <s v="EO"/>
    <n v="0"/>
    <n v="0"/>
    <n v="0"/>
    <n v="0"/>
    <n v="0"/>
  </r>
  <r>
    <s v="Solar In-state"/>
    <s v="Solar EO"/>
    <x v="0"/>
    <x v="0"/>
    <s v="Central_Valley_North_Los_Banos"/>
    <x v="2"/>
    <s v="EO"/>
    <n v="0"/>
    <n v="0"/>
    <n v="0"/>
    <n v="0"/>
    <n v="0"/>
  </r>
  <r>
    <s v="Solar In-state"/>
    <s v="Solar EO"/>
    <x v="0"/>
    <x v="0"/>
    <s v="Westlands"/>
    <x v="3"/>
    <s v="EO"/>
    <n v="0"/>
    <n v="0"/>
    <n v="0"/>
    <n v="702.70160026819428"/>
    <n v="702.70160026819428"/>
  </r>
  <r>
    <s v="Solar In-state"/>
    <s v="Solar EO"/>
    <x v="0"/>
    <x v="0"/>
    <s v="Greater_Carrizo"/>
    <x v="4"/>
    <s v="EO"/>
    <n v="0"/>
    <n v="0"/>
    <n v="0"/>
    <n v="0"/>
    <n v="0"/>
  </r>
  <r>
    <s v="Solar In-state"/>
    <s v="Solar EO"/>
    <x v="0"/>
    <x v="0"/>
    <s v="Tehachapi"/>
    <x v="5"/>
    <s v="EO"/>
    <n v="0"/>
    <n v="0"/>
    <n v="0"/>
    <n v="0"/>
    <n v="0"/>
  </r>
  <r>
    <s v="Solar In-state"/>
    <s v="Solar EO"/>
    <x v="0"/>
    <x v="0"/>
    <s v="Kramer_Inyokern"/>
    <x v="6"/>
    <s v="EO"/>
    <n v="0"/>
    <n v="0"/>
    <n v="0"/>
    <n v="0"/>
    <n v="0"/>
  </r>
  <r>
    <s v="Solar In-state"/>
    <s v="Solar EO"/>
    <x v="0"/>
    <x v="0"/>
    <s v="Mountain_Pass_El_Dorado"/>
    <x v="7"/>
    <s v="EO"/>
    <n v="0"/>
    <n v="0"/>
    <n v="0"/>
    <n v="0"/>
    <n v="0"/>
  </r>
  <r>
    <s v="Solar In-state"/>
    <s v="Solar EO"/>
    <x v="0"/>
    <x v="0"/>
    <s v="Southern_California_Desert"/>
    <x v="8"/>
    <s v="EO"/>
    <n v="0"/>
    <n v="0"/>
    <n v="0"/>
    <n v="0"/>
    <n v="0"/>
  </r>
  <r>
    <s v="Solar In-state"/>
    <s v="Solar EO"/>
    <x v="0"/>
    <x v="0"/>
    <s v="Riverside_East_Palm_Springs"/>
    <x v="9"/>
    <s v="EO"/>
    <n v="0"/>
    <n v="2565.8497179722681"/>
    <n v="301.51249725113337"/>
    <n v="2515.5389391884978"/>
    <n v="251.20171846736341"/>
  </r>
  <r>
    <s v="Solar In-state"/>
    <s v="Solar EO"/>
    <x v="0"/>
    <x v="0"/>
    <s v="Greater_Imperial"/>
    <x v="10"/>
    <s v="EO"/>
    <n v="0"/>
    <n v="776.64280615671987"/>
    <n v="776.64280615671987"/>
    <n v="776.64280615671987"/>
    <n v="776.64280615671987"/>
  </r>
  <r>
    <s v="Solar In-state"/>
    <s v="Solar EO"/>
    <x v="0"/>
    <x v="0"/>
    <s v="None"/>
    <x v="11"/>
    <s v="EO"/>
    <n v="0"/>
    <n v="0"/>
    <n v="0"/>
    <n v="0"/>
    <n v="0"/>
  </r>
  <r>
    <s v="Solar OOS"/>
    <s v="Solar EO"/>
    <x v="0"/>
    <x v="1"/>
    <s v="Greater_Imperial"/>
    <x v="12"/>
    <s v="EO"/>
    <n v="0"/>
    <n v="0"/>
    <n v="0"/>
    <n v="0"/>
    <n v="0"/>
  </r>
  <r>
    <s v="Solar OOS"/>
    <s v="Solar EO"/>
    <x v="0"/>
    <x v="1"/>
    <s v="Mountain_Pass_El_Dorado"/>
    <x v="13"/>
    <s v="EO"/>
    <n v="0"/>
    <n v="0"/>
    <n v="0"/>
    <n v="0"/>
    <n v="0"/>
  </r>
  <r>
    <s v="Solar In-state"/>
    <s v="Solar EO"/>
    <x v="0"/>
    <x v="0"/>
    <s v="Mountain_Pass_El_Dorado"/>
    <x v="14"/>
    <s v="EO"/>
    <n v="2204.3484009544554"/>
    <n v="1505.0389102825723"/>
    <n v="0"/>
    <n v="1505.0389102825723"/>
    <n v="0"/>
  </r>
  <r>
    <s v="Solar OOS"/>
    <s v="Solar EO"/>
    <x v="0"/>
    <x v="1"/>
    <s v="Riverside_East_Palm_Springs"/>
    <x v="15"/>
    <s v="EO"/>
    <n v="0"/>
    <n v="0"/>
    <n v="0"/>
    <n v="0"/>
    <n v="0"/>
  </r>
  <r>
    <s v="Solar OOS"/>
    <s v="Solar EO"/>
    <x v="0"/>
    <x v="1"/>
    <s v="Riverside_East_Palm_Springs"/>
    <x v="16"/>
    <s v="EO"/>
    <n v="0"/>
    <n v="0"/>
    <n v="0"/>
    <n v="0"/>
    <n v="0"/>
  </r>
  <r>
    <s v="Wind In-state"/>
    <s v="Wind EO"/>
    <x v="1"/>
    <x v="0"/>
    <s v="Northern_California"/>
    <x v="17"/>
    <s v="EO"/>
    <n v="0"/>
    <n v="0"/>
    <n v="0"/>
    <n v="0"/>
    <n v="0"/>
  </r>
  <r>
    <s v="Wind In-state"/>
    <s v="Wind EO"/>
    <x v="1"/>
    <x v="0"/>
    <s v="Solano"/>
    <x v="18"/>
    <s v="EO"/>
    <n v="642.99651279836792"/>
    <n v="642.99651279836792"/>
    <n v="642.99651279836792"/>
    <n v="61.908329536356533"/>
    <n v="61.908329536356533"/>
  </r>
  <r>
    <s v="Wind In-state"/>
    <s v="Wind EO"/>
    <x v="1"/>
    <x v="0"/>
    <s v="Central_Valley_North_Los_Banos"/>
    <x v="19"/>
    <s v="EO"/>
    <n v="0"/>
    <n v="0"/>
    <n v="0"/>
    <n v="0"/>
    <n v="0"/>
  </r>
  <r>
    <s v="Wind In-state"/>
    <s v="Wind EO"/>
    <x v="1"/>
    <x v="0"/>
    <s v="Greater_Carrizo"/>
    <x v="20"/>
    <s v="EO"/>
    <n v="160.14912049185486"/>
    <n v="160.14912049185486"/>
    <n v="160.14912049185486"/>
    <n v="200.18640061481858"/>
    <n v="200.18640061481858"/>
  </r>
  <r>
    <s v="Wind In-state"/>
    <s v="Wind EO"/>
    <x v="1"/>
    <x v="0"/>
    <s v="Tehachapi"/>
    <x v="21"/>
    <s v="EO"/>
    <n v="0"/>
    <n v="0"/>
    <n v="0"/>
    <n v="0"/>
    <n v="0"/>
  </r>
  <r>
    <s v="Wind In-state"/>
    <s v="Wind EO"/>
    <x v="1"/>
    <x v="0"/>
    <s v="Kramer_Inyokern"/>
    <x v="22"/>
    <s v="EO"/>
    <n v="0"/>
    <n v="0"/>
    <n v="0"/>
    <n v="0"/>
    <n v="0"/>
  </r>
  <r>
    <s v="Wind In-state"/>
    <s v="Wind EO"/>
    <x v="1"/>
    <x v="0"/>
    <s v="Southern_California_Desert"/>
    <x v="23"/>
    <s v="EO"/>
    <n v="0"/>
    <n v="0"/>
    <n v="0"/>
    <n v="0"/>
    <n v="0"/>
  </r>
  <r>
    <s v="Wind In-state"/>
    <s v="Wind EO"/>
    <x v="1"/>
    <x v="0"/>
    <s v="Riverside_East_Palm_Springs"/>
    <x v="24"/>
    <s v="EO"/>
    <n v="0"/>
    <n v="0"/>
    <n v="0"/>
    <n v="0"/>
    <n v="0"/>
  </r>
  <r>
    <s v="Wind In-state"/>
    <s v="Wind EO"/>
    <x v="1"/>
    <x v="0"/>
    <s v="Greater_Imperial"/>
    <x v="25"/>
    <s v="EO"/>
    <n v="0"/>
    <n v="0"/>
    <n v="0"/>
    <n v="0"/>
    <n v="0"/>
  </r>
  <r>
    <s v="Wind In-state"/>
    <s v="Wind EO"/>
    <x v="1"/>
    <x v="0"/>
    <s v="None"/>
    <x v="26"/>
    <s v="EO"/>
    <n v="0"/>
    <n v="0"/>
    <n v="0"/>
    <n v="0"/>
    <n v="0"/>
  </r>
  <r>
    <s v="Wind OOS"/>
    <s v="Wind EO"/>
    <x v="1"/>
    <x v="1"/>
    <s v="Greater_Imperial"/>
    <x v="27"/>
    <s v="EO"/>
    <n v="0"/>
    <n v="0"/>
    <n v="0"/>
    <n v="0"/>
    <n v="0"/>
  </r>
  <r>
    <s v="Wind OOS"/>
    <s v="Wind EO"/>
    <x v="1"/>
    <x v="1"/>
    <s v="Northern_California"/>
    <x v="28"/>
    <s v="EO"/>
    <n v="0"/>
    <n v="0"/>
    <n v="0"/>
    <n v="0"/>
    <n v="0"/>
  </r>
  <r>
    <s v="Wind OOS"/>
    <s v="Wind EO"/>
    <x v="1"/>
    <x v="1"/>
    <s v="Northern_California"/>
    <x v="29"/>
    <s v="EO"/>
    <n v="280.74378473029913"/>
    <n v="1500.0033624308105"/>
    <n v="840.24146912317644"/>
    <n v="860.75028456988696"/>
    <n v="860.75028456988696"/>
  </r>
  <r>
    <s v="Wind OOS"/>
    <s v="Wind EO"/>
    <x v="1"/>
    <x v="1"/>
    <s v="Northern_California"/>
    <x v="30"/>
    <s v="EO"/>
    <n v="0"/>
    <n v="0"/>
    <n v="0"/>
    <n v="0"/>
    <n v="0"/>
  </r>
  <r>
    <s v="Wind OOS"/>
    <s v="Wind EO"/>
    <x v="1"/>
    <x v="1"/>
    <s v="Mountain_Pass_El_Dorado"/>
    <x v="31"/>
    <s v="EO"/>
    <n v="0"/>
    <n v="0"/>
    <n v="0"/>
    <n v="0"/>
    <n v="0"/>
  </r>
  <r>
    <s v="Wind OOS"/>
    <s v="Wind EO"/>
    <x v="1"/>
    <x v="1"/>
    <s v="Mountain_Pass_El_Dorado"/>
    <x v="32"/>
    <s v="EO"/>
    <n v="0"/>
    <n v="0"/>
    <n v="1943.9553965908231"/>
    <n v="0"/>
    <n v="1943.9553965908231"/>
  </r>
  <r>
    <s v="Wind In-state"/>
    <s v="Wind EO"/>
    <x v="1"/>
    <x v="0"/>
    <s v="Mountain_Pass_El_Dorado"/>
    <x v="33"/>
    <s v="EO"/>
    <n v="0"/>
    <n v="442.03274738584958"/>
    <n v="0"/>
    <n v="442.03274738584958"/>
    <n v="0"/>
  </r>
  <r>
    <s v="Wind OOS"/>
    <s v="Wind EO"/>
    <x v="1"/>
    <x v="1"/>
    <s v="Riverside_East_Palm_Springs"/>
    <x v="34"/>
    <s v="EO"/>
    <n v="0"/>
    <n v="0"/>
    <n v="0"/>
    <n v="0"/>
    <n v="0"/>
  </r>
  <r>
    <s v="Wind OOS"/>
    <s v="Wind EO"/>
    <x v="1"/>
    <x v="1"/>
    <s v="Riverside_East_Palm_Springs"/>
    <x v="35"/>
    <s v="EO"/>
    <n v="0"/>
    <n v="0"/>
    <n v="2250.0022489603107"/>
    <n v="0"/>
    <n v="2250.0022489603107"/>
  </r>
  <r>
    <s v="Wind OOS"/>
    <s v="Wind EO"/>
    <x v="1"/>
    <x v="1"/>
    <s v="Riverside_East_Palm_Springs"/>
    <x v="36"/>
    <s v="EO"/>
    <n v="0"/>
    <n v="0"/>
    <n v="0"/>
    <n v="0"/>
    <n v="0"/>
  </r>
  <r>
    <s v="Biomass In-state"/>
    <s v="Biomass EO"/>
    <x v="2"/>
    <x v="0"/>
    <s v="None"/>
    <x v="37"/>
    <s v="EO"/>
    <n v="0"/>
    <n v="0"/>
    <n v="0"/>
    <n v="0"/>
    <n v="0"/>
  </r>
  <r>
    <s v="Geothermal In-state"/>
    <s v="Geothermal EO"/>
    <x v="3"/>
    <x v="0"/>
    <s v="Greater_Imperial"/>
    <x v="38"/>
    <s v="EO"/>
    <n v="567.94766790509243"/>
    <n v="1275.8957073378772"/>
    <n v="1275.8957073378772"/>
    <n v="1275.8957073378772"/>
    <n v="1275.8957073378772"/>
  </r>
  <r>
    <s v="Geothermal In-state"/>
    <s v="Geothermal EO"/>
    <x v="3"/>
    <x v="0"/>
    <s v="Northern_California"/>
    <x v="39"/>
    <s v="EO"/>
    <n v="0"/>
    <n v="423.99999999999989"/>
    <n v="423.99999999999989"/>
    <n v="423.99999999999989"/>
    <n v="423.99999999999989"/>
  </r>
  <r>
    <s v="Geothermal OOS"/>
    <s v="Geothermal EO"/>
    <x v="3"/>
    <x v="1"/>
    <s v="Northern_California"/>
    <x v="40"/>
    <s v="EO"/>
    <n v="0"/>
    <n v="0"/>
    <n v="0"/>
    <n v="0"/>
    <n v="0"/>
  </r>
  <r>
    <s v="Geothermal In-state"/>
    <s v="Geothermal EO"/>
    <x v="3"/>
    <x v="0"/>
    <s v="Mountain_Pass_El_Dorado"/>
    <x v="41"/>
    <s v="EO"/>
    <n v="0"/>
    <n v="320"/>
    <n v="320"/>
    <n v="320"/>
    <n v="3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N86:S94" firstHeaderRow="0" firstDataRow="1" firstDataCol="1" rowPageCount="1" colPageCount="1"/>
  <pivotFields count="12">
    <pivotField showAll="0"/>
    <pivotField showAll="0"/>
    <pivotField axis="axisRow" showAll="0">
      <items count="10">
        <item m="1" x="7"/>
        <item m="1" x="8"/>
        <item x="2"/>
        <item x="3"/>
        <item x="6"/>
        <item x="0"/>
        <item x="1"/>
        <item x="4"/>
        <item x="5"/>
        <item t="default"/>
      </items>
    </pivotField>
    <pivotField axis="axisPage" multipleItemSelectionAllowed="1" showAll="0">
      <items count="3">
        <item x="0"/>
        <item h="1" x="1"/>
        <item t="default"/>
      </items>
    </pivotField>
    <pivotField showAll="0"/>
    <pivotField multipleItemSelectionAllowed="1" showAll="0"/>
    <pivotField showAll="0"/>
    <pivotField dataField="1" numFmtId="164" showAll="0"/>
    <pivotField dataField="1" numFmtId="164" showAll="0"/>
    <pivotField dataField="1" numFmtId="164" showAll="0"/>
    <pivotField dataField="1" numFmtId="164" showAll="0"/>
    <pivotField dataField="1" numFmtId="164" showAll="0"/>
  </pivotFields>
  <rowFields count="1">
    <field x="2"/>
  </rowFields>
  <rowItems count="8">
    <i>
      <x v="2"/>
    </i>
    <i>
      <x v="3"/>
    </i>
    <i>
      <x v="4"/>
    </i>
    <i>
      <x v="5"/>
    </i>
    <i>
      <x v="6"/>
    </i>
    <i>
      <x v="7"/>
    </i>
    <i>
      <x v="8"/>
    </i>
    <i t="grand">
      <x/>
    </i>
  </rowItems>
  <colFields count="1">
    <field x="-2"/>
  </colFields>
  <colItems count="5">
    <i>
      <x/>
    </i>
    <i i="1">
      <x v="1"/>
    </i>
    <i i="2">
      <x v="2"/>
    </i>
    <i i="3">
      <x v="3"/>
    </i>
    <i i="4">
      <x v="4"/>
    </i>
  </colItems>
  <pageFields count="1">
    <pageField fld="3" hier="-1"/>
  </pageFields>
  <dataFields count="5">
    <dataField name="Sum of 42mmt_Ref_20181101_2017_IEPR" fld="7" baseField="0" baseItem="0"/>
    <dataField name="Sum of 32mmt_TXU_20190124_ExistTX" fld="10" baseField="0" baseItem="0"/>
    <dataField name="Sum of 32mmt_TXU_20190124_ExistTXandWYNM_WYNMcap" fld="11" baseField="0" baseItem="0"/>
    <dataField name="Sum of 32mmt_SB100plus_20181210_ExistTX" fld="8" baseField="0" baseItem="0"/>
    <dataField name="Sum of 32mmt_SB100plus_20181212_ExistTXandWYNM_WYNMcap" fld="9"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3"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N5:S8" firstHeaderRow="0" firstDataRow="1" firstDataCol="1" rowPageCount="1" colPageCount="1"/>
  <pivotFields count="12">
    <pivotField showAll="0"/>
    <pivotField showAll="0"/>
    <pivotField showAll="0"/>
    <pivotField axis="axisRow" showAll="0">
      <items count="3">
        <item x="0"/>
        <item x="1"/>
        <item t="default"/>
      </items>
    </pivotField>
    <pivotField showAll="0"/>
    <pivotField axis="axisPage" multipleItemSelectionAllowed="1" showAll="0">
      <items count="48">
        <item x="15"/>
        <item x="34"/>
        <item x="12"/>
        <item x="27"/>
        <item m="1" x="45"/>
        <item m="1" x="46"/>
        <item x="2"/>
        <item x="19"/>
        <item x="11"/>
        <item x="26"/>
        <item x="4"/>
        <item x="20"/>
        <item x="38"/>
        <item x="10"/>
        <item x="25"/>
        <item x="30"/>
        <item h="1" x="37"/>
        <item x="6"/>
        <item x="22"/>
        <item x="7"/>
        <item x="16"/>
        <item x="35"/>
        <item x="39"/>
        <item x="0"/>
        <item x="17"/>
        <item x="29"/>
        <item x="40"/>
        <item x="28"/>
        <item x="44"/>
        <item x="9"/>
        <item x="24"/>
        <item x="1"/>
        <item x="18"/>
        <item x="8"/>
        <item x="23"/>
        <item x="41"/>
        <item x="14"/>
        <item x="33"/>
        <item x="36"/>
        <item x="5"/>
        <item x="21"/>
        <item x="13"/>
        <item x="31"/>
        <item x="3"/>
        <item x="32"/>
        <item x="42"/>
        <item x="43"/>
        <item t="default"/>
      </items>
    </pivotField>
    <pivotField showAll="0"/>
    <pivotField dataField="1" numFmtId="164" showAll="0"/>
    <pivotField dataField="1" numFmtId="164" showAll="0"/>
    <pivotField dataField="1" numFmtId="164" showAll="0"/>
    <pivotField dataField="1" numFmtId="164" showAll="0"/>
    <pivotField dataField="1" numFmtId="164" showAll="0"/>
  </pivotFields>
  <rowFields count="1">
    <field x="3"/>
  </rowFields>
  <rowItems count="3">
    <i>
      <x/>
    </i>
    <i>
      <x v="1"/>
    </i>
    <i t="grand">
      <x/>
    </i>
  </rowItems>
  <colFields count="1">
    <field x="-2"/>
  </colFields>
  <colItems count="5">
    <i>
      <x/>
    </i>
    <i i="1">
      <x v="1"/>
    </i>
    <i i="2">
      <x v="2"/>
    </i>
    <i i="3">
      <x v="3"/>
    </i>
    <i i="4">
      <x v="4"/>
    </i>
  </colItems>
  <pageFields count="1">
    <pageField fld="5" hier="-1"/>
  </pageFields>
  <dataFields count="5">
    <dataField name="Sum of 42mmt_Ref_20181101_2017_IEPR" fld="7" baseField="0" baseItem="0"/>
    <dataField name="Sum of 32mmt_TXU_20190124_ExistTX" fld="10" baseField="0" baseItem="0"/>
    <dataField name="Sum of 32mmt_TXU_20190124_ExistTXandWYNM_WYNMcap" fld="11" baseField="0" baseItem="0"/>
    <dataField name="Sum of 32mmt_SB100plus_20181210_ExistTX" fld="8" baseField="0" baseItem="0"/>
    <dataField name="Sum of 32mmt_SB100plus_20181212_ExistTXandWYNM_WYNMcap" fld="9"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4"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N46:S54" firstHeaderRow="0" firstDataRow="1" firstDataCol="1" rowPageCount="1" colPageCount="1"/>
  <pivotFields count="12">
    <pivotField showAll="0"/>
    <pivotField showAll="0"/>
    <pivotField showAll="0"/>
    <pivotField axis="axisPage" multipleItemSelectionAllowed="1" showAll="0">
      <items count="3">
        <item h="1" x="0"/>
        <item x="1"/>
        <item t="default"/>
      </items>
    </pivotField>
    <pivotField showAll="0"/>
    <pivotField axis="axisRow" multipleItemSelectionAllowed="1" showAll="0">
      <items count="48">
        <item h="1" x="15"/>
        <item h="1" x="34"/>
        <item x="12"/>
        <item x="27"/>
        <item m="1" x="45"/>
        <item m="1" x="46"/>
        <item x="2"/>
        <item x="19"/>
        <item x="11"/>
        <item x="26"/>
        <item x="4"/>
        <item x="20"/>
        <item x="38"/>
        <item x="10"/>
        <item x="25"/>
        <item h="1" x="30"/>
        <item x="37"/>
        <item x="6"/>
        <item x="22"/>
        <item x="7"/>
        <item h="1" x="16"/>
        <item x="35"/>
        <item x="39"/>
        <item x="0"/>
        <item x="17"/>
        <item x="29"/>
        <item x="40"/>
        <item h="1" x="28"/>
        <item x="44"/>
        <item x="9"/>
        <item x="24"/>
        <item x="1"/>
        <item x="18"/>
        <item x="8"/>
        <item x="23"/>
        <item x="41"/>
        <item x="14"/>
        <item x="33"/>
        <item x="36"/>
        <item x="5"/>
        <item x="21"/>
        <item h="1" x="13"/>
        <item h="1" x="31"/>
        <item x="3"/>
        <item x="32"/>
        <item x="42"/>
        <item x="43"/>
        <item t="default"/>
      </items>
    </pivotField>
    <pivotField showAll="0"/>
    <pivotField dataField="1" numFmtId="164" showAll="0"/>
    <pivotField dataField="1" numFmtId="164" showAll="0"/>
    <pivotField dataField="1" numFmtId="164" showAll="0"/>
    <pivotField dataField="1" numFmtId="164" showAll="0"/>
    <pivotField dataField="1" numFmtId="164" showAll="0"/>
  </pivotFields>
  <rowFields count="1">
    <field x="5"/>
  </rowFields>
  <rowItems count="8">
    <i>
      <x v="2"/>
    </i>
    <i>
      <x v="3"/>
    </i>
    <i>
      <x v="21"/>
    </i>
    <i>
      <x v="25"/>
    </i>
    <i>
      <x v="26"/>
    </i>
    <i>
      <x v="38"/>
    </i>
    <i>
      <x v="44"/>
    </i>
    <i t="grand">
      <x/>
    </i>
  </rowItems>
  <colFields count="1">
    <field x="-2"/>
  </colFields>
  <colItems count="5">
    <i>
      <x/>
    </i>
    <i i="1">
      <x v="1"/>
    </i>
    <i i="2">
      <x v="2"/>
    </i>
    <i i="3">
      <x v="3"/>
    </i>
    <i i="4">
      <x v="4"/>
    </i>
  </colItems>
  <pageFields count="1">
    <pageField fld="3" hier="-1"/>
  </pageFields>
  <dataFields count="5">
    <dataField name="Sum of 42mmt_Ref_20181101_2017_IEPR" fld="7" baseField="0" baseItem="0"/>
    <dataField name="Sum of 32mmt_TXU_20190124_ExistTX" fld="10" baseField="0" baseItem="0"/>
    <dataField name="Sum of 32mmt_TXU_20190124_ExistTXandWYNM_WYNMcap" fld="11" baseField="0" baseItem="0"/>
    <dataField name="Sum of 32mmt_SB100plus_20181210_ExistTX" fld="8" baseField="0" baseItem="0"/>
    <dataField name="Sum of 32mmt_SB100plus_20181212_ExistTXandWYNM_WYNMcap" fld="9" baseField="0" baseItem="0"/>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filing.energy.ca.gov/Lists/DocketLog.aspx?docketnumber=17-MISC-03"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tabSelected="1" workbookViewId="0">
      <selection activeCell="B4" sqref="B4"/>
    </sheetView>
  </sheetViews>
  <sheetFormatPr defaultRowHeight="15" x14ac:dyDescent="0.25"/>
  <cols>
    <col min="1" max="1" width="9.140625" style="12"/>
    <col min="2" max="2" width="9.7109375" style="12" bestFit="1" customWidth="1"/>
    <col min="3" max="16384" width="9.140625" style="12"/>
  </cols>
  <sheetData>
    <row r="1" spans="2:3" x14ac:dyDescent="0.25">
      <c r="B1" s="47">
        <v>43524</v>
      </c>
    </row>
    <row r="2" spans="2:3" x14ac:dyDescent="0.25">
      <c r="B2" s="12" t="s">
        <v>303</v>
      </c>
    </row>
    <row r="3" spans="2:3" x14ac:dyDescent="0.25">
      <c r="C3" s="12" t="s">
        <v>305</v>
      </c>
    </row>
    <row r="4" spans="2:3" x14ac:dyDescent="0.25">
      <c r="B4" s="12" t="s">
        <v>306</v>
      </c>
    </row>
    <row r="5" spans="2:3" x14ac:dyDescent="0.25">
      <c r="B5" s="12" t="s">
        <v>307</v>
      </c>
    </row>
    <row r="6" spans="2:3" x14ac:dyDescent="0.25">
      <c r="B6" s="12" t="s">
        <v>304</v>
      </c>
    </row>
    <row r="7" spans="2:3" x14ac:dyDescent="0.25">
      <c r="C7" s="12" t="s">
        <v>285</v>
      </c>
    </row>
    <row r="8" spans="2:3" x14ac:dyDescent="0.25">
      <c r="C8" s="12" t="s">
        <v>286</v>
      </c>
    </row>
    <row r="9" spans="2:3" x14ac:dyDescent="0.25">
      <c r="C9" s="12" t="s">
        <v>287</v>
      </c>
    </row>
    <row r="10" spans="2:3" x14ac:dyDescent="0.25">
      <c r="C10" s="12" t="s">
        <v>310</v>
      </c>
    </row>
    <row r="11" spans="2:3" x14ac:dyDescent="0.25">
      <c r="C11" s="12" t="s">
        <v>311</v>
      </c>
    </row>
    <row r="12" spans="2:3" x14ac:dyDescent="0.25">
      <c r="B12" s="12" t="s">
        <v>279</v>
      </c>
    </row>
    <row r="13" spans="2:3" x14ac:dyDescent="0.25">
      <c r="B13" s="12" t="s">
        <v>280</v>
      </c>
    </row>
    <row r="14" spans="2:3" x14ac:dyDescent="0.25">
      <c r="B14" s="12" t="s">
        <v>281</v>
      </c>
    </row>
    <row r="15" spans="2:3" x14ac:dyDescent="0.25">
      <c r="B15" s="73" t="s">
        <v>314</v>
      </c>
    </row>
    <row r="16" spans="2:3" x14ac:dyDescent="0.25">
      <c r="C16" s="12" t="s">
        <v>288</v>
      </c>
    </row>
    <row r="17" spans="2:5" x14ac:dyDescent="0.25">
      <c r="C17" s="12" t="s">
        <v>294</v>
      </c>
    </row>
    <row r="18" spans="2:5" x14ac:dyDescent="0.25">
      <c r="C18" s="12" t="s">
        <v>301</v>
      </c>
    </row>
    <row r="19" spans="2:5" x14ac:dyDescent="0.25">
      <c r="D19" s="12" t="s">
        <v>289</v>
      </c>
    </row>
    <row r="20" spans="2:5" x14ac:dyDescent="0.25">
      <c r="D20" s="12" t="s">
        <v>282</v>
      </c>
    </row>
    <row r="21" spans="2:5" x14ac:dyDescent="0.25">
      <c r="D21" s="12" t="s">
        <v>293</v>
      </c>
    </row>
    <row r="22" spans="2:5" x14ac:dyDescent="0.25">
      <c r="E22" s="12" t="s">
        <v>312</v>
      </c>
    </row>
    <row r="23" spans="2:5" x14ac:dyDescent="0.25">
      <c r="D23" s="12" t="s">
        <v>292</v>
      </c>
    </row>
    <row r="24" spans="2:5" x14ac:dyDescent="0.25">
      <c r="E24" s="12" t="s">
        <v>290</v>
      </c>
    </row>
    <row r="25" spans="2:5" x14ac:dyDescent="0.25">
      <c r="C25" s="12" t="s">
        <v>291</v>
      </c>
    </row>
    <row r="26" spans="2:5" x14ac:dyDescent="0.25">
      <c r="C26" s="12" t="s">
        <v>283</v>
      </c>
    </row>
    <row r="27" spans="2:5" x14ac:dyDescent="0.25">
      <c r="B27" s="12" t="s">
        <v>284</v>
      </c>
    </row>
    <row r="28" spans="2:5" x14ac:dyDescent="0.25">
      <c r="C28" s="12" t="s">
        <v>278</v>
      </c>
    </row>
    <row r="29" spans="2:5" x14ac:dyDescent="0.25">
      <c r="B29" s="73" t="s">
        <v>313</v>
      </c>
    </row>
    <row r="30" spans="2:5" x14ac:dyDescent="0.25">
      <c r="C30" s="174" t="s">
        <v>308</v>
      </c>
      <c r="D30" s="3"/>
    </row>
  </sheetData>
  <hyperlinks>
    <hyperlink ref="C30" r:id="rId1" xr:uid="{B1C15DCF-0F01-49D1-ADC9-271C29808AC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94"/>
  <sheetViews>
    <sheetView zoomScale="80" zoomScaleNormal="80" workbookViewId="0"/>
  </sheetViews>
  <sheetFormatPr defaultRowHeight="15" x14ac:dyDescent="0.25"/>
  <cols>
    <col min="1" max="1" width="21.42578125" style="12" bestFit="1" customWidth="1"/>
    <col min="2" max="3" width="17.140625" style="12" bestFit="1" customWidth="1"/>
    <col min="4" max="4" width="9.28515625" style="12" bestFit="1" customWidth="1"/>
    <col min="5" max="5" width="34.140625" bestFit="1" customWidth="1"/>
    <col min="6" max="6" width="39" customWidth="1"/>
    <col min="7" max="7" width="14.5703125" style="12" bestFit="1" customWidth="1"/>
    <col min="8" max="8" width="10.140625" bestFit="1" customWidth="1"/>
    <col min="9" max="9" width="10.140625" style="12" customWidth="1"/>
    <col min="10" max="10" width="10.140625" bestFit="1" customWidth="1"/>
    <col min="11" max="12" width="10.140625" style="12" customWidth="1"/>
    <col min="13" max="13" width="10.140625" customWidth="1"/>
    <col min="14" max="14" width="39.5703125" bestFit="1" customWidth="1"/>
    <col min="15" max="25" width="10.28515625" customWidth="1"/>
  </cols>
  <sheetData>
    <row r="1" spans="1:19" s="12" customFormat="1" x14ac:dyDescent="0.25">
      <c r="H1" s="12" t="s">
        <v>295</v>
      </c>
      <c r="I1" s="12" t="s">
        <v>296</v>
      </c>
      <c r="J1" s="12" t="s">
        <v>297</v>
      </c>
      <c r="K1" s="12" t="s">
        <v>298</v>
      </c>
      <c r="L1" s="12" t="s">
        <v>299</v>
      </c>
    </row>
    <row r="2" spans="1:19" s="12" customFormat="1" ht="204" x14ac:dyDescent="0.25">
      <c r="A2" s="43" t="s">
        <v>133</v>
      </c>
      <c r="B2" s="43" t="s">
        <v>134</v>
      </c>
      <c r="C2" s="43" t="s">
        <v>125</v>
      </c>
      <c r="D2" s="43" t="s">
        <v>124</v>
      </c>
      <c r="E2" s="43" t="s">
        <v>12</v>
      </c>
      <c r="F2" s="43" t="s">
        <v>123</v>
      </c>
      <c r="G2" s="43" t="s">
        <v>127</v>
      </c>
      <c r="H2" s="168" t="str">
        <f>'FC-EO-detail'!A2</f>
        <v>42mmt_Ref_20181101_2017_IEPR</v>
      </c>
      <c r="I2" s="84" t="str">
        <f>'FC-EO-detail'!H2</f>
        <v>32mmt_SB100plus_20181210_ExistTX</v>
      </c>
      <c r="J2" s="84" t="str">
        <f>'FC-EO-detail'!O2</f>
        <v>32mmt_SB100plus_20181212_ExistTXandWYNM_WYNMcap</v>
      </c>
      <c r="K2" s="84" t="str">
        <f>'FC-EO-detail'!V2</f>
        <v>32mmt_TXU_20190124_ExistTX</v>
      </c>
      <c r="L2" s="84" t="str">
        <f>'FC-EO-detail'!AC2</f>
        <v>32mmt_TXU_20190124_ExistTXandWYNM_WYNMcap</v>
      </c>
      <c r="M2"/>
      <c r="N2" s="3"/>
      <c r="O2" s="3"/>
      <c r="P2" s="3"/>
      <c r="Q2" s="3"/>
      <c r="R2" s="3"/>
    </row>
    <row r="3" spans="1:19" x14ac:dyDescent="0.25">
      <c r="A3" s="12" t="str">
        <f>_xlfn.CONCAT(C3," ",D3)</f>
        <v>Solar In-state</v>
      </c>
      <c r="B3" s="12" t="str">
        <f>_xlfn.CONCAT(C3," ",G3)</f>
        <v>Solar FC</v>
      </c>
      <c r="C3" s="12" t="str">
        <f>INDEX(lookups!$C$11:$C$52,MATCH($F3,lookups!$A$11:$A$52,0))</f>
        <v>Solar</v>
      </c>
      <c r="D3" s="12" t="str">
        <f>INDEX(lookups!$D$11:$D$52,MATCH($F3,lookups!$A$11:$A$52,0))</f>
        <v>In-state</v>
      </c>
      <c r="E3" t="str">
        <f>INDEX(lookups!$L$2:$L$43,MATCH($F3,lookups!$K$2:$K$43,0))</f>
        <v>Northern_California</v>
      </c>
      <c r="F3" t="str">
        <f>'FC-EO-detail'!A6</f>
        <v>Northern_California_Solar</v>
      </c>
      <c r="G3" s="12" t="s">
        <v>126</v>
      </c>
      <c r="H3" s="13">
        <f>'FC-EO-detail'!F6</f>
        <v>0</v>
      </c>
      <c r="I3" s="13">
        <f>'FC-EO-detail'!M6</f>
        <v>657.88710461808978</v>
      </c>
      <c r="J3" s="13">
        <f>'FC-EO-detail'!T6</f>
        <v>0</v>
      </c>
      <c r="K3" s="13">
        <f>'FC-EO-detail'!AA6</f>
        <v>750.33969156270746</v>
      </c>
      <c r="L3" s="13">
        <f>'FC-EO-detail'!AH6</f>
        <v>750.33969156270746</v>
      </c>
      <c r="N3" s="44" t="s">
        <v>123</v>
      </c>
      <c r="O3" s="12" t="s">
        <v>132</v>
      </c>
      <c r="P3" s="13"/>
      <c r="Q3" s="13"/>
      <c r="R3" s="13"/>
    </row>
    <row r="4" spans="1:19" x14ac:dyDescent="0.25">
      <c r="A4" s="12" t="str">
        <f t="shared" ref="A4:A44" si="0">_xlfn.CONCAT(C4," ",D4)</f>
        <v>Solar In-state</v>
      </c>
      <c r="B4" s="12" t="str">
        <f t="shared" ref="B4:B44" si="1">_xlfn.CONCAT(C4," ",G4)</f>
        <v>Solar FC</v>
      </c>
      <c r="C4" s="12" t="str">
        <f>INDEX(lookups!$C$11:$C$52,MATCH($F4,lookups!$A$11:$A$52,0))</f>
        <v>Solar</v>
      </c>
      <c r="D4" s="12" t="str">
        <f>INDEX(lookups!$D$11:$D$52,MATCH($F4,lookups!$A$11:$A$52,0))</f>
        <v>In-state</v>
      </c>
      <c r="E4" s="12" t="str">
        <f>INDEX(lookups!$L$2:$L$43,MATCH($F4,lookups!$K$2:$K$43,0))</f>
        <v>Solano</v>
      </c>
      <c r="F4" s="12" t="str">
        <f>'FC-EO-detail'!A7</f>
        <v>Solano_Solar</v>
      </c>
      <c r="G4" s="12" t="s">
        <v>126</v>
      </c>
      <c r="H4" s="13">
        <f>'FC-EO-detail'!F7</f>
        <v>0</v>
      </c>
      <c r="I4" s="13">
        <f>'FC-EO-detail'!M7</f>
        <v>0</v>
      </c>
      <c r="J4" s="13">
        <f>'FC-EO-detail'!T7</f>
        <v>0</v>
      </c>
      <c r="K4" s="13">
        <f>'FC-EO-detail'!AA7</f>
        <v>0</v>
      </c>
      <c r="L4" s="13">
        <f>'FC-EO-detail'!AH7</f>
        <v>0</v>
      </c>
      <c r="N4" s="13"/>
      <c r="O4" s="13"/>
      <c r="P4" s="13"/>
      <c r="Q4" s="13"/>
      <c r="R4" s="13"/>
    </row>
    <row r="5" spans="1:19" x14ac:dyDescent="0.25">
      <c r="A5" s="12" t="str">
        <f t="shared" si="0"/>
        <v>Solar In-state</v>
      </c>
      <c r="B5" s="12" t="str">
        <f t="shared" si="1"/>
        <v>Solar FC</v>
      </c>
      <c r="C5" s="12" t="str">
        <f>INDEX(lookups!$C$11:$C$52,MATCH($F5,lookups!$A$11:$A$52,0))</f>
        <v>Solar</v>
      </c>
      <c r="D5" s="12" t="str">
        <f>INDEX(lookups!$D$11:$D$52,MATCH($F5,lookups!$A$11:$A$52,0))</f>
        <v>In-state</v>
      </c>
      <c r="E5" s="12" t="str">
        <f>INDEX(lookups!$L$2:$L$43,MATCH($F5,lookups!$K$2:$K$43,0))</f>
        <v>Central_Valley_North_Los_Banos</v>
      </c>
      <c r="F5" s="12" t="str">
        <f>'FC-EO-detail'!A8</f>
        <v>Central_Valley_North_Los_Banos_Solar</v>
      </c>
      <c r="G5" s="12" t="s">
        <v>126</v>
      </c>
      <c r="H5" s="13">
        <f>'FC-EO-detail'!F8</f>
        <v>0</v>
      </c>
      <c r="I5" s="13">
        <f>'FC-EO-detail'!M8</f>
        <v>0</v>
      </c>
      <c r="J5" s="13">
        <f>'FC-EO-detail'!T8</f>
        <v>0</v>
      </c>
      <c r="K5" s="13">
        <f>'FC-EO-detail'!AA8</f>
        <v>0</v>
      </c>
      <c r="L5" s="13">
        <f>'FC-EO-detail'!AH8</f>
        <v>0</v>
      </c>
      <c r="N5" s="44" t="s">
        <v>129</v>
      </c>
      <c r="O5" s="12" t="s">
        <v>131</v>
      </c>
      <c r="P5" s="12" t="s">
        <v>207</v>
      </c>
      <c r="Q5" s="12" t="s">
        <v>208</v>
      </c>
      <c r="R5" s="12" t="s">
        <v>176</v>
      </c>
      <c r="S5" s="12" t="s">
        <v>187</v>
      </c>
    </row>
    <row r="6" spans="1:19" x14ac:dyDescent="0.25">
      <c r="A6" s="12" t="str">
        <f t="shared" si="0"/>
        <v>Solar In-state</v>
      </c>
      <c r="B6" s="12" t="str">
        <f t="shared" si="1"/>
        <v>Solar FC</v>
      </c>
      <c r="C6" s="12" t="str">
        <f>INDEX(lookups!$C$11:$C$52,MATCH($F6,lookups!$A$11:$A$52,0))</f>
        <v>Solar</v>
      </c>
      <c r="D6" s="12" t="str">
        <f>INDEX(lookups!$D$11:$D$52,MATCH($F6,lookups!$A$11:$A$52,0))</f>
        <v>In-state</v>
      </c>
      <c r="E6" s="12" t="str">
        <f>INDEX(lookups!$L$2:$L$43,MATCH($F6,lookups!$K$2:$K$43,0))</f>
        <v>Westlands</v>
      </c>
      <c r="F6" s="12" t="str">
        <f>'FC-EO-detail'!A9</f>
        <v>Westlands_Solar</v>
      </c>
      <c r="G6" s="12" t="s">
        <v>126</v>
      </c>
      <c r="H6" s="13">
        <f>'FC-EO-detail'!F9</f>
        <v>0</v>
      </c>
      <c r="I6" s="13">
        <f>'FC-EO-detail'!M9</f>
        <v>0</v>
      </c>
      <c r="J6" s="13">
        <f>'FC-EO-detail'!T9</f>
        <v>435.17306245180316</v>
      </c>
      <c r="K6" s="13">
        <f>'FC-EO-detail'!AA9</f>
        <v>1995.9134710246208</v>
      </c>
      <c r="L6" s="13">
        <f>'FC-EO-detail'!AH9</f>
        <v>453.4734198416449</v>
      </c>
      <c r="N6" s="45" t="s">
        <v>15</v>
      </c>
      <c r="O6" s="14">
        <v>10864.510079156882</v>
      </c>
      <c r="P6" s="14">
        <v>22071.37594145205</v>
      </c>
      <c r="Q6" s="14">
        <v>13175.166226482481</v>
      </c>
      <c r="R6" s="14">
        <v>21868.15560453177</v>
      </c>
      <c r="S6" s="14">
        <v>13491.620673146082</v>
      </c>
    </row>
    <row r="7" spans="1:19" x14ac:dyDescent="0.25">
      <c r="A7" s="12" t="str">
        <f t="shared" si="0"/>
        <v>Solar In-state</v>
      </c>
      <c r="B7" s="12" t="str">
        <f t="shared" si="1"/>
        <v>Solar FC</v>
      </c>
      <c r="C7" s="12" t="str">
        <f>INDEX(lookups!$C$11:$C$52,MATCH($F7,lookups!$A$11:$A$52,0))</f>
        <v>Solar</v>
      </c>
      <c r="D7" s="12" t="str">
        <f>INDEX(lookups!$D$11:$D$52,MATCH($F7,lookups!$A$11:$A$52,0))</f>
        <v>In-state</v>
      </c>
      <c r="E7" s="12" t="str">
        <f>INDEX(lookups!$L$2:$L$43,MATCH($F7,lookups!$K$2:$K$43,0))</f>
        <v>Greater_Carrizo</v>
      </c>
      <c r="F7" s="12" t="str">
        <f>'FC-EO-detail'!A10</f>
        <v>Greater_Carrizo_Solar</v>
      </c>
      <c r="G7" s="12" t="s">
        <v>126</v>
      </c>
      <c r="H7" s="13">
        <f>'FC-EO-detail'!F10</f>
        <v>0</v>
      </c>
      <c r="I7" s="13">
        <f>'FC-EO-detail'!M10</f>
        <v>0</v>
      </c>
      <c r="J7" s="13">
        <f>'FC-EO-detail'!T10</f>
        <v>0</v>
      </c>
      <c r="K7" s="13">
        <f>'FC-EO-detail'!AA10</f>
        <v>0</v>
      </c>
      <c r="L7" s="13">
        <f>'FC-EO-detail'!AH10</f>
        <v>0</v>
      </c>
      <c r="N7" s="45" t="s">
        <v>77</v>
      </c>
      <c r="O7" s="14">
        <v>1101.3152117199579</v>
      </c>
      <c r="P7" s="14">
        <v>2000.0033050684015</v>
      </c>
      <c r="Q7" s="14">
        <v>6250.0096646004586</v>
      </c>
      <c r="R7" s="14">
        <v>2000.0033050684015</v>
      </c>
      <c r="S7" s="14">
        <v>6249.9996651780075</v>
      </c>
    </row>
    <row r="8" spans="1:19" x14ac:dyDescent="0.25">
      <c r="A8" s="12" t="str">
        <f t="shared" si="0"/>
        <v>Solar In-state</v>
      </c>
      <c r="B8" s="12" t="str">
        <f t="shared" si="1"/>
        <v>Solar FC</v>
      </c>
      <c r="C8" s="12" t="str">
        <f>INDEX(lookups!$C$11:$C$52,MATCH($F8,lookups!$A$11:$A$52,0))</f>
        <v>Solar</v>
      </c>
      <c r="D8" s="12" t="str">
        <f>INDEX(lookups!$D$11:$D$52,MATCH($F8,lookups!$A$11:$A$52,0))</f>
        <v>In-state</v>
      </c>
      <c r="E8" s="12" t="str">
        <f>INDEX(lookups!$L$2:$L$43,MATCH($F8,lookups!$K$2:$K$43,0))</f>
        <v>Tehachapi</v>
      </c>
      <c r="F8" s="12" t="str">
        <f>'FC-EO-detail'!A11</f>
        <v>Tehachapi_Solar</v>
      </c>
      <c r="G8" s="12" t="s">
        <v>126</v>
      </c>
      <c r="H8" s="13">
        <f>'FC-EO-detail'!F11</f>
        <v>1013.2206383318768</v>
      </c>
      <c r="I8" s="13">
        <f>'FC-EO-detail'!M11</f>
        <v>1013.2206383318768</v>
      </c>
      <c r="J8" s="13">
        <f>'FC-EO-detail'!T11</f>
        <v>1013.2206383318768</v>
      </c>
      <c r="K8" s="13">
        <f>'FC-EO-detail'!AA11</f>
        <v>1013.2206383318768</v>
      </c>
      <c r="L8" s="13">
        <f>'FC-EO-detail'!AH11</f>
        <v>1013.2206383318768</v>
      </c>
      <c r="N8" s="45" t="s">
        <v>130</v>
      </c>
      <c r="O8" s="14">
        <v>11965.825290876841</v>
      </c>
      <c r="P8" s="14">
        <v>24071.379246520453</v>
      </c>
      <c r="Q8" s="14">
        <v>19425.175891082938</v>
      </c>
      <c r="R8" s="14">
        <v>23868.15890960017</v>
      </c>
      <c r="S8" s="14">
        <v>19741.62033832409</v>
      </c>
    </row>
    <row r="9" spans="1:19" x14ac:dyDescent="0.25">
      <c r="A9" s="12" t="str">
        <f t="shared" si="0"/>
        <v>Solar In-state</v>
      </c>
      <c r="B9" s="12" t="str">
        <f t="shared" si="1"/>
        <v>Solar FC</v>
      </c>
      <c r="C9" s="12" t="str">
        <f>INDEX(lookups!$C$11:$C$52,MATCH($F9,lookups!$A$11:$A$52,0))</f>
        <v>Solar</v>
      </c>
      <c r="D9" s="12" t="str">
        <f>INDEX(lookups!$D$11:$D$52,MATCH($F9,lookups!$A$11:$A$52,0))</f>
        <v>In-state</v>
      </c>
      <c r="E9" s="12" t="str">
        <f>INDEX(lookups!$L$2:$L$43,MATCH($F9,lookups!$K$2:$K$43,0))</f>
        <v>Kramer_Inyokern</v>
      </c>
      <c r="F9" s="12" t="str">
        <f>'FC-EO-detail'!A12</f>
        <v>Kramer_Inyokern_Solar</v>
      </c>
      <c r="G9" s="12" t="s">
        <v>126</v>
      </c>
      <c r="H9" s="13">
        <f>'FC-EO-detail'!F12</f>
        <v>978.28310608382026</v>
      </c>
      <c r="I9" s="13">
        <f>'FC-EO-detail'!M12</f>
        <v>978.28310608382026</v>
      </c>
      <c r="J9" s="13">
        <f>'FC-EO-detail'!T12</f>
        <v>978.28310608382026</v>
      </c>
      <c r="K9" s="13">
        <f>'FC-EO-detail'!AA12</f>
        <v>577.2076879734866</v>
      </c>
      <c r="L9" s="13">
        <f>'FC-EO-detail'!AH12</f>
        <v>577.2076879734866</v>
      </c>
    </row>
    <row r="10" spans="1:19" x14ac:dyDescent="0.25">
      <c r="A10" s="12" t="str">
        <f t="shared" si="0"/>
        <v>Solar In-state</v>
      </c>
      <c r="B10" s="12" t="str">
        <f t="shared" si="1"/>
        <v>Solar FC</v>
      </c>
      <c r="C10" s="12" t="str">
        <f>INDEX(lookups!$C$11:$C$52,MATCH($F10,lookups!$A$11:$A$52,0))</f>
        <v>Solar</v>
      </c>
      <c r="D10" s="12" t="str">
        <f>INDEX(lookups!$D$11:$D$52,MATCH($F10,lookups!$A$11:$A$52,0))</f>
        <v>In-state</v>
      </c>
      <c r="E10" s="12" t="str">
        <f>INDEX(lookups!$L$2:$L$43,MATCH($F10,lookups!$K$2:$K$43,0))</f>
        <v>Mountain_Pass_El_Dorado</v>
      </c>
      <c r="F10" s="12" t="str">
        <f>'FC-EO-detail'!A13</f>
        <v>Mountain_Pass_El_Dorado_Solar</v>
      </c>
      <c r="G10" s="12" t="s">
        <v>126</v>
      </c>
      <c r="H10" s="13">
        <f>'FC-EO-detail'!F13</f>
        <v>0</v>
      </c>
      <c r="I10" s="13">
        <f>'FC-EO-detail'!M13</f>
        <v>0</v>
      </c>
      <c r="J10" s="13">
        <f>'FC-EO-detail'!T13</f>
        <v>0</v>
      </c>
      <c r="K10" s="13">
        <f>'FC-EO-detail'!AA13</f>
        <v>0</v>
      </c>
      <c r="L10" s="13">
        <f>'FC-EO-detail'!AH13</f>
        <v>0</v>
      </c>
    </row>
    <row r="11" spans="1:19" x14ac:dyDescent="0.25">
      <c r="A11" s="12" t="str">
        <f t="shared" si="0"/>
        <v>Solar In-state</v>
      </c>
      <c r="B11" s="12" t="str">
        <f t="shared" si="1"/>
        <v>Solar FC</v>
      </c>
      <c r="C11" s="12" t="str">
        <f>INDEX(lookups!$C$11:$C$52,MATCH($F11,lookups!$A$11:$A$52,0))</f>
        <v>Solar</v>
      </c>
      <c r="D11" s="12" t="str">
        <f>INDEX(lookups!$D$11:$D$52,MATCH($F11,lookups!$A$11:$A$52,0))</f>
        <v>In-state</v>
      </c>
      <c r="E11" s="12" t="str">
        <f>INDEX(lookups!$L$2:$L$43,MATCH($F11,lookups!$K$2:$K$43,0))</f>
        <v>Southern_California_Desert</v>
      </c>
      <c r="F11" s="12" t="str">
        <f>'FC-EO-detail'!A14</f>
        <v>Southern_California_Desert_Solar</v>
      </c>
      <c r="G11" s="12" t="s">
        <v>126</v>
      </c>
      <c r="H11" s="13">
        <f>'FC-EO-detail'!F14</f>
        <v>0</v>
      </c>
      <c r="I11" s="13">
        <f>'FC-EO-detail'!M14</f>
        <v>0</v>
      </c>
      <c r="J11" s="13">
        <f>'FC-EO-detail'!T14</f>
        <v>0</v>
      </c>
      <c r="K11" s="13">
        <f>'FC-EO-detail'!AA14</f>
        <v>0</v>
      </c>
      <c r="L11" s="13">
        <f>'FC-EO-detail'!AH14</f>
        <v>0</v>
      </c>
    </row>
    <row r="12" spans="1:19" x14ac:dyDescent="0.25">
      <c r="A12" s="12" t="str">
        <f t="shared" si="0"/>
        <v>Solar In-state</v>
      </c>
      <c r="B12" s="12" t="str">
        <f t="shared" si="1"/>
        <v>Solar FC</v>
      </c>
      <c r="C12" s="12" t="str">
        <f>INDEX(lookups!$C$11:$C$52,MATCH($F12,lookups!$A$11:$A$52,0))</f>
        <v>Solar</v>
      </c>
      <c r="D12" s="12" t="str">
        <f>INDEX(lookups!$D$11:$D$52,MATCH($F12,lookups!$A$11:$A$52,0))</f>
        <v>In-state</v>
      </c>
      <c r="E12" s="12" t="str">
        <f>INDEX(lookups!$L$2:$L$43,MATCH($F12,lookups!$K$2:$K$43,0))</f>
        <v>Riverside_East_Palm_Springs</v>
      </c>
      <c r="F12" s="12" t="str">
        <f>'FC-EO-detail'!A15</f>
        <v>Riverside_East_Palm_Springs_Solar</v>
      </c>
      <c r="G12" s="12" t="s">
        <v>126</v>
      </c>
      <c r="H12" s="13">
        <f>'FC-EO-detail'!F15</f>
        <v>918.47357747650437</v>
      </c>
      <c r="I12" s="13">
        <f>'FC-EO-detail'!M15</f>
        <v>2288.1342190858577</v>
      </c>
      <c r="J12" s="13">
        <f>'FC-EO-detail'!T15</f>
        <v>2288.1342190858577</v>
      </c>
      <c r="K12" s="13">
        <f>'FC-EO-detail'!AA15</f>
        <v>326.01384651882933</v>
      </c>
      <c r="L12" s="13">
        <f>'FC-EO-detail'!AH15</f>
        <v>326.01384651882933</v>
      </c>
    </row>
    <row r="13" spans="1:19" x14ac:dyDescent="0.25">
      <c r="A13" s="12" t="str">
        <f t="shared" si="0"/>
        <v>Solar In-state</v>
      </c>
      <c r="B13" s="12" t="str">
        <f t="shared" si="1"/>
        <v>Solar FC</v>
      </c>
      <c r="C13" s="12" t="str">
        <f>INDEX(lookups!$C$11:$C$52,MATCH($F13,lookups!$A$11:$A$52,0))</f>
        <v>Solar</v>
      </c>
      <c r="D13" s="12" t="str">
        <f>INDEX(lookups!$D$11:$D$52,MATCH($F13,lookups!$A$11:$A$52,0))</f>
        <v>In-state</v>
      </c>
      <c r="E13" s="12" t="str">
        <f>INDEX(lookups!$L$2:$L$43,MATCH($F13,lookups!$K$2:$K$43,0))</f>
        <v>Greater_Imperial</v>
      </c>
      <c r="F13" s="12" t="str">
        <f>'FC-EO-detail'!A16</f>
        <v>Greater_Imperial_Solar</v>
      </c>
      <c r="G13" s="12" t="s">
        <v>126</v>
      </c>
      <c r="H13" s="13">
        <f>'FC-EO-detail'!F16</f>
        <v>0</v>
      </c>
      <c r="I13" s="13">
        <f>'FC-EO-detail'!M16</f>
        <v>624.13246863082202</v>
      </c>
      <c r="J13" s="13">
        <f>'FC-EO-detail'!T16</f>
        <v>624.13246863082202</v>
      </c>
      <c r="K13" s="13">
        <f>'FC-EO-detail'!AA16</f>
        <v>624.13246863082202</v>
      </c>
      <c r="L13" s="13">
        <f>'FC-EO-detail'!AH16</f>
        <v>624.13246863082202</v>
      </c>
    </row>
    <row r="14" spans="1:19" x14ac:dyDescent="0.25">
      <c r="A14" s="12" t="str">
        <f t="shared" si="0"/>
        <v>Solar In-state</v>
      </c>
      <c r="B14" s="12" t="str">
        <f t="shared" si="1"/>
        <v>Solar FC</v>
      </c>
      <c r="C14" s="12" t="str">
        <f>INDEX(lookups!$C$11:$C$52,MATCH($F14,lookups!$A$11:$A$52,0))</f>
        <v>Solar</v>
      </c>
      <c r="D14" s="12" t="str">
        <f>INDEX(lookups!$D$11:$D$52,MATCH($F14,lookups!$A$11:$A$52,0))</f>
        <v>In-state</v>
      </c>
      <c r="E14" s="12" t="str">
        <f>INDEX(lookups!$L$2:$L$43,MATCH($F14,lookups!$K$2:$K$43,0))</f>
        <v>None</v>
      </c>
      <c r="F14" s="12" t="str">
        <f>'FC-EO-detail'!A17</f>
        <v>Distributed_Solar</v>
      </c>
      <c r="G14" s="12" t="s">
        <v>126</v>
      </c>
      <c r="H14" s="13">
        <f>'FC-EO-detail'!F17</f>
        <v>0</v>
      </c>
      <c r="I14" s="13">
        <f>'FC-EO-detail'!M17</f>
        <v>0</v>
      </c>
      <c r="J14" s="13">
        <f>'FC-EO-detail'!T17</f>
        <v>0</v>
      </c>
      <c r="K14" s="13">
        <f>'FC-EO-detail'!AA17</f>
        <v>0</v>
      </c>
      <c r="L14" s="13">
        <f>'FC-EO-detail'!AH17</f>
        <v>0</v>
      </c>
    </row>
    <row r="15" spans="1:19" x14ac:dyDescent="0.25">
      <c r="A15" s="12" t="str">
        <f t="shared" si="0"/>
        <v>Solar OOS</v>
      </c>
      <c r="B15" s="12" t="str">
        <f t="shared" si="1"/>
        <v>Solar FC</v>
      </c>
      <c r="C15" s="12" t="str">
        <f>INDEX(lookups!$C$11:$C$52,MATCH($F15,lookups!$A$11:$A$52,0))</f>
        <v>Solar</v>
      </c>
      <c r="D15" s="12" t="str">
        <f>INDEX(lookups!$D$11:$D$52,MATCH($F15,lookups!$A$11:$A$52,0))</f>
        <v>OOS</v>
      </c>
      <c r="E15" s="12" t="str">
        <f>INDEX(lookups!$L$2:$L$43,MATCH($F15,lookups!$K$2:$K$43,0))</f>
        <v>Greater_Imperial</v>
      </c>
      <c r="F15" s="12" t="str">
        <f>'FC-EO-detail'!A18</f>
        <v>Baja_California_Solar</v>
      </c>
      <c r="G15" s="12" t="s">
        <v>126</v>
      </c>
      <c r="H15" s="13">
        <f>'FC-EO-detail'!F18</f>
        <v>0</v>
      </c>
      <c r="I15" s="13">
        <f>'FC-EO-detail'!M18</f>
        <v>0</v>
      </c>
      <c r="J15" s="13">
        <f>'FC-EO-detail'!T18</f>
        <v>0</v>
      </c>
      <c r="K15" s="13">
        <f>'FC-EO-detail'!AA18</f>
        <v>0</v>
      </c>
      <c r="L15" s="13">
        <f>'FC-EO-detail'!AH18</f>
        <v>0</v>
      </c>
    </row>
    <row r="16" spans="1:19" x14ac:dyDescent="0.25">
      <c r="A16" s="12" t="str">
        <f t="shared" si="0"/>
        <v>Solar OOS</v>
      </c>
      <c r="B16" s="12" t="str">
        <f t="shared" si="1"/>
        <v>Solar FC</v>
      </c>
      <c r="C16" s="12" t="str">
        <f>INDEX(lookups!$C$11:$C$52,MATCH($F16,lookups!$A$11:$A$52,0))</f>
        <v>Solar</v>
      </c>
      <c r="D16" s="12" t="str">
        <f>INDEX(lookups!$D$11:$D$52,MATCH($F16,lookups!$A$11:$A$52,0))</f>
        <v>OOS</v>
      </c>
      <c r="E16" s="12" t="str">
        <f>INDEX(lookups!$L$2:$L$43,MATCH($F16,lookups!$K$2:$K$43,0))</f>
        <v>Mountain_Pass_El_Dorado</v>
      </c>
      <c r="F16" s="12" t="str">
        <f>'FC-EO-detail'!A19</f>
        <v>Utah_Solar</v>
      </c>
      <c r="G16" s="12" t="s">
        <v>126</v>
      </c>
      <c r="H16" s="13">
        <f>'FC-EO-detail'!F19</f>
        <v>0</v>
      </c>
      <c r="I16" s="13">
        <f>'FC-EO-detail'!M19</f>
        <v>0</v>
      </c>
      <c r="J16" s="13">
        <f>'FC-EO-detail'!T19</f>
        <v>0</v>
      </c>
      <c r="K16" s="13">
        <f>'FC-EO-detail'!AA19</f>
        <v>0</v>
      </c>
      <c r="L16" s="13">
        <f>'FC-EO-detail'!AH19</f>
        <v>0</v>
      </c>
    </row>
    <row r="17" spans="1:12" x14ac:dyDescent="0.25">
      <c r="A17" s="12" t="str">
        <f t="shared" si="0"/>
        <v>Solar In-state</v>
      </c>
      <c r="B17" s="12" t="str">
        <f t="shared" si="1"/>
        <v>Solar FC</v>
      </c>
      <c r="C17" s="12" t="str">
        <f>INDEX(lookups!$C$11:$C$52,MATCH($F17,lookups!$A$11:$A$52,0))</f>
        <v>Solar</v>
      </c>
      <c r="D17" s="12" t="str">
        <f>INDEX(lookups!$D$11:$D$52,MATCH($F17,lookups!$A$11:$A$52,0))</f>
        <v>In-state</v>
      </c>
      <c r="E17" s="12" t="str">
        <f>INDEX(lookups!$L$2:$L$43,MATCH($F17,lookups!$K$2:$K$43,0))</f>
        <v>Mountain_Pass_El_Dorado</v>
      </c>
      <c r="F17" s="12" t="str">
        <f>'FC-EO-detail'!A20</f>
        <v>Southern_Nevada_Solar</v>
      </c>
      <c r="G17" s="12" t="s">
        <v>126</v>
      </c>
      <c r="H17" s="13">
        <f>'FC-EO-detail'!F20</f>
        <v>801.5812367107111</v>
      </c>
      <c r="I17" s="13">
        <f>'FC-EO-detail'!M20</f>
        <v>801.5812367107111</v>
      </c>
      <c r="J17" s="13">
        <f>'FC-EO-detail'!T20</f>
        <v>745.42045131366694</v>
      </c>
      <c r="K17" s="13">
        <f>'FC-EO-detail'!AA20</f>
        <v>801.5812367107111</v>
      </c>
      <c r="L17" s="13">
        <f>'FC-EO-detail'!AH20</f>
        <v>745.42045131366694</v>
      </c>
    </row>
    <row r="18" spans="1:12" x14ac:dyDescent="0.25">
      <c r="A18" s="12" t="str">
        <f t="shared" si="0"/>
        <v>Solar OOS</v>
      </c>
      <c r="B18" s="12" t="str">
        <f t="shared" si="1"/>
        <v>Solar FC</v>
      </c>
      <c r="C18" s="12" t="str">
        <f>INDEX(lookups!$C$11:$C$52,MATCH($F18,lookups!$A$11:$A$52,0))</f>
        <v>Solar</v>
      </c>
      <c r="D18" s="12" t="str">
        <f>INDEX(lookups!$D$11:$D$52,MATCH($F18,lookups!$A$11:$A$52,0))</f>
        <v>OOS</v>
      </c>
      <c r="E18" s="12" t="str">
        <f>INDEX(lookups!$L$2:$L$43,MATCH($F18,lookups!$K$2:$K$43,0))</f>
        <v>Riverside_East_Palm_Springs</v>
      </c>
      <c r="F18" s="12" t="str">
        <f>'FC-EO-detail'!A21</f>
        <v>Arizona_Solar</v>
      </c>
      <c r="G18" s="12" t="s">
        <v>126</v>
      </c>
      <c r="H18" s="13">
        <f>'FC-EO-detail'!F21</f>
        <v>0</v>
      </c>
      <c r="I18" s="13">
        <f>'FC-EO-detail'!M21</f>
        <v>0</v>
      </c>
      <c r="J18" s="13">
        <f>'FC-EO-detail'!T21</f>
        <v>0</v>
      </c>
      <c r="K18" s="13">
        <f>'FC-EO-detail'!AA21</f>
        <v>0</v>
      </c>
      <c r="L18" s="13">
        <f>'FC-EO-detail'!AH21</f>
        <v>0</v>
      </c>
    </row>
    <row r="19" spans="1:12" x14ac:dyDescent="0.25">
      <c r="A19" s="12" t="str">
        <f t="shared" si="0"/>
        <v>Solar OOS</v>
      </c>
      <c r="B19" s="12" t="str">
        <f t="shared" si="1"/>
        <v>Solar FC</v>
      </c>
      <c r="C19" s="12" t="str">
        <f>INDEX(lookups!$C$11:$C$52,MATCH($F19,lookups!$A$11:$A$52,0))</f>
        <v>Solar</v>
      </c>
      <c r="D19" s="12" t="str">
        <f>INDEX(lookups!$D$11:$D$52,MATCH($F19,lookups!$A$11:$A$52,0))</f>
        <v>OOS</v>
      </c>
      <c r="E19" s="12" t="str">
        <f>INDEX(lookups!$L$2:$L$43,MATCH($F19,lookups!$K$2:$K$43,0))</f>
        <v>Riverside_East_Palm_Springs</v>
      </c>
      <c r="F19" s="12" t="str">
        <f>'FC-EO-detail'!A22</f>
        <v>New_Mexico_Solar</v>
      </c>
      <c r="G19" s="12" t="s">
        <v>126</v>
      </c>
      <c r="H19" s="13">
        <f>'FC-EO-detail'!F22</f>
        <v>0</v>
      </c>
      <c r="I19" s="13">
        <f>'FC-EO-detail'!M22</f>
        <v>0</v>
      </c>
      <c r="J19" s="13">
        <f>'FC-EO-detail'!T22</f>
        <v>0</v>
      </c>
      <c r="K19" s="13">
        <f>'FC-EO-detail'!AA22</f>
        <v>0</v>
      </c>
      <c r="L19" s="13">
        <f>'FC-EO-detail'!AH22</f>
        <v>0</v>
      </c>
    </row>
    <row r="20" spans="1:12" x14ac:dyDescent="0.25">
      <c r="A20" s="12" t="str">
        <f t="shared" si="0"/>
        <v>Wind In-state</v>
      </c>
      <c r="B20" s="12" t="str">
        <f t="shared" si="1"/>
        <v>Wind FC</v>
      </c>
      <c r="C20" s="12" t="str">
        <f>INDEX(lookups!$C$11:$C$52,MATCH($F20,lookups!$A$11:$A$52,0))</f>
        <v>Wind</v>
      </c>
      <c r="D20" s="12" t="str">
        <f>INDEX(lookups!$D$11:$D$52,MATCH($F20,lookups!$A$11:$A$52,0))</f>
        <v>In-state</v>
      </c>
      <c r="E20" s="12" t="str">
        <f>INDEX(lookups!$L$2:$L$43,MATCH($F20,lookups!$K$2:$K$43,0))</f>
        <v>Northern_California</v>
      </c>
      <c r="F20" s="12" t="str">
        <f>'FC-EO-detail'!A23</f>
        <v>Northern_California_Wind</v>
      </c>
      <c r="G20" s="12" t="s">
        <v>126</v>
      </c>
      <c r="H20" s="13">
        <f>'FC-EO-detail'!F23</f>
        <v>0</v>
      </c>
      <c r="I20" s="13">
        <f>'FC-EO-detail'!M23</f>
        <v>0</v>
      </c>
      <c r="J20" s="13">
        <f>'FC-EO-detail'!T23</f>
        <v>0</v>
      </c>
      <c r="K20" s="13">
        <f>'FC-EO-detail'!AA23</f>
        <v>0</v>
      </c>
      <c r="L20" s="13">
        <f>'FC-EO-detail'!AH23</f>
        <v>0</v>
      </c>
    </row>
    <row r="21" spans="1:12" x14ac:dyDescent="0.25">
      <c r="A21" s="12" t="str">
        <f t="shared" si="0"/>
        <v>Wind In-state</v>
      </c>
      <c r="B21" s="12" t="str">
        <f t="shared" si="1"/>
        <v>Wind FC</v>
      </c>
      <c r="C21" s="12" t="str">
        <f>INDEX(lookups!$C$11:$C$52,MATCH($F21,lookups!$A$11:$A$52,0))</f>
        <v>Wind</v>
      </c>
      <c r="D21" s="12" t="str">
        <f>INDEX(lookups!$D$11:$D$52,MATCH($F21,lookups!$A$11:$A$52,0))</f>
        <v>In-state</v>
      </c>
      <c r="E21" s="12" t="str">
        <f>INDEX(lookups!$L$2:$L$43,MATCH($F21,lookups!$K$2:$K$43,0))</f>
        <v>Solano</v>
      </c>
      <c r="F21" s="12" t="str">
        <f>'FC-EO-detail'!A24</f>
        <v>Solano_Wind</v>
      </c>
      <c r="G21" s="12" t="s">
        <v>126</v>
      </c>
      <c r="H21" s="13">
        <f>'FC-EO-detail'!F24</f>
        <v>0</v>
      </c>
      <c r="I21" s="13">
        <f>'FC-EO-detail'!M24</f>
        <v>0</v>
      </c>
      <c r="J21" s="13">
        <f>'FC-EO-detail'!T24</f>
        <v>0</v>
      </c>
      <c r="K21" s="13">
        <f>'FC-EO-detail'!AA24</f>
        <v>581.09818460765541</v>
      </c>
      <c r="L21" s="13">
        <f>'FC-EO-detail'!AH24</f>
        <v>581.09818460765541</v>
      </c>
    </row>
    <row r="22" spans="1:12" x14ac:dyDescent="0.25">
      <c r="A22" s="12" t="str">
        <f t="shared" si="0"/>
        <v>Wind In-state</v>
      </c>
      <c r="B22" s="12" t="str">
        <f t="shared" si="1"/>
        <v>Wind FC</v>
      </c>
      <c r="C22" s="12" t="str">
        <f>INDEX(lookups!$C$11:$C$52,MATCH($F22,lookups!$A$11:$A$52,0))</f>
        <v>Wind</v>
      </c>
      <c r="D22" s="12" t="str">
        <f>INDEX(lookups!$D$11:$D$52,MATCH($F22,lookups!$A$11:$A$52,0))</f>
        <v>In-state</v>
      </c>
      <c r="E22" s="12" t="str">
        <f>INDEX(lookups!$L$2:$L$43,MATCH($F22,lookups!$K$2:$K$43,0))</f>
        <v>Central_Valley_North_Los_Banos</v>
      </c>
      <c r="F22" s="12" t="str">
        <f>'FC-EO-detail'!A25</f>
        <v>Central_Valley_North_Los_Banos_Wind</v>
      </c>
      <c r="G22" s="12" t="s">
        <v>126</v>
      </c>
      <c r="H22" s="13">
        <f>'FC-EO-detail'!F25</f>
        <v>145.99970852405221</v>
      </c>
      <c r="I22" s="13">
        <f>'FC-EO-detail'!M25</f>
        <v>145.99970852405221</v>
      </c>
      <c r="J22" s="13">
        <f>'FC-EO-detail'!T25</f>
        <v>145.99970852405221</v>
      </c>
      <c r="K22" s="13">
        <f>'FC-EO-detail'!AA25</f>
        <v>145.99970852405221</v>
      </c>
      <c r="L22" s="13">
        <f>'FC-EO-detail'!AH25</f>
        <v>145.99970852405221</v>
      </c>
    </row>
    <row r="23" spans="1:12" x14ac:dyDescent="0.25">
      <c r="A23" s="12" t="str">
        <f t="shared" si="0"/>
        <v>Wind In-state</v>
      </c>
      <c r="B23" s="12" t="str">
        <f t="shared" si="1"/>
        <v>Wind FC</v>
      </c>
      <c r="C23" s="12" t="str">
        <f>INDEX(lookups!$C$11:$C$52,MATCH($F23,lookups!$A$11:$A$52,0))</f>
        <v>Wind</v>
      </c>
      <c r="D23" s="12" t="str">
        <f>INDEX(lookups!$D$11:$D$52,MATCH($F23,lookups!$A$11:$A$52,0))</f>
        <v>In-state</v>
      </c>
      <c r="E23" s="12" t="str">
        <f>INDEX(lookups!$L$2:$L$43,MATCH($F23,lookups!$K$2:$K$43,0))</f>
        <v>Greater_Carrizo</v>
      </c>
      <c r="F23" s="12" t="str">
        <f>'FC-EO-detail'!A26</f>
        <v>Greater_Carrizo_Wind</v>
      </c>
      <c r="G23" s="12" t="s">
        <v>126</v>
      </c>
      <c r="H23" s="13">
        <f>'FC-EO-detail'!F26</f>
        <v>0</v>
      </c>
      <c r="I23" s="13">
        <f>'FC-EO-detail'!M26</f>
        <v>934.85047223114134</v>
      </c>
      <c r="J23" s="13">
        <f>'FC-EO-detail'!T26</f>
        <v>0</v>
      </c>
      <c r="K23" s="13">
        <f>'FC-EO-detail'!AA26</f>
        <v>894.81319210817765</v>
      </c>
      <c r="L23" s="13">
        <f>'FC-EO-detail'!AH26</f>
        <v>894.81319210817765</v>
      </c>
    </row>
    <row r="24" spans="1:12" x14ac:dyDescent="0.25">
      <c r="A24" s="12" t="str">
        <f t="shared" si="0"/>
        <v>Wind In-state</v>
      </c>
      <c r="B24" s="12" t="str">
        <f t="shared" si="1"/>
        <v>Wind FC</v>
      </c>
      <c r="C24" s="12" t="str">
        <f>INDEX(lookups!$C$11:$C$52,MATCH($F24,lookups!$A$11:$A$52,0))</f>
        <v>Wind</v>
      </c>
      <c r="D24" s="12" t="str">
        <f>INDEX(lookups!$D$11:$D$52,MATCH($F24,lookups!$A$11:$A$52,0))</f>
        <v>In-state</v>
      </c>
      <c r="E24" s="12" t="str">
        <f>INDEX(lookups!$L$2:$L$43,MATCH($F24,lookups!$K$2:$K$43,0))</f>
        <v>Tehachapi</v>
      </c>
      <c r="F24" s="12" t="str">
        <f>'FC-EO-detail'!A27</f>
        <v>Tehachapi_Wind</v>
      </c>
      <c r="G24" s="12" t="s">
        <v>126</v>
      </c>
      <c r="H24" s="13">
        <f>'FC-EO-detail'!F27</f>
        <v>153.37143439295977</v>
      </c>
      <c r="I24" s="13">
        <f>'FC-EO-detail'!M27</f>
        <v>153.37143439295977</v>
      </c>
      <c r="J24" s="13">
        <f>'FC-EO-detail'!T27</f>
        <v>153.37143439295977</v>
      </c>
      <c r="K24" s="13">
        <f>'FC-EO-detail'!AA27</f>
        <v>153.37143439295977</v>
      </c>
      <c r="L24" s="13">
        <f>'FC-EO-detail'!AH27</f>
        <v>153.37143439295977</v>
      </c>
    </row>
    <row r="25" spans="1:12" x14ac:dyDescent="0.25">
      <c r="A25" s="12" t="str">
        <f t="shared" si="0"/>
        <v>Wind In-state</v>
      </c>
      <c r="B25" s="12" t="str">
        <f t="shared" si="1"/>
        <v>Wind FC</v>
      </c>
      <c r="C25" s="12" t="str">
        <f>INDEX(lookups!$C$11:$C$52,MATCH($F25,lookups!$A$11:$A$52,0))</f>
        <v>Wind</v>
      </c>
      <c r="D25" s="12" t="str">
        <f>INDEX(lookups!$D$11:$D$52,MATCH($F25,lookups!$A$11:$A$52,0))</f>
        <v>In-state</v>
      </c>
      <c r="E25" s="12" t="str">
        <f>INDEX(lookups!$L$2:$L$43,MATCH($F25,lookups!$K$2:$K$43,0))</f>
        <v>Kramer_Inyokern</v>
      </c>
      <c r="F25" s="12" t="str">
        <f>'FC-EO-detail'!A28</f>
        <v>Kramer_Inyokern_Wind</v>
      </c>
      <c r="G25" s="12" t="s">
        <v>126</v>
      </c>
      <c r="H25" s="13">
        <f>'FC-EO-detail'!F28</f>
        <v>0</v>
      </c>
      <c r="I25" s="13">
        <f>'FC-EO-detail'!M28</f>
        <v>0</v>
      </c>
      <c r="J25" s="13">
        <f>'FC-EO-detail'!T28</f>
        <v>0</v>
      </c>
      <c r="K25" s="13">
        <f>'FC-EO-detail'!AA28</f>
        <v>0</v>
      </c>
      <c r="L25" s="13">
        <f>'FC-EO-detail'!AH28</f>
        <v>0</v>
      </c>
    </row>
    <row r="26" spans="1:12" x14ac:dyDescent="0.25">
      <c r="A26" s="12" t="str">
        <f t="shared" si="0"/>
        <v>Wind In-state</v>
      </c>
      <c r="B26" s="12" t="str">
        <f t="shared" si="1"/>
        <v>Wind FC</v>
      </c>
      <c r="C26" s="12" t="str">
        <f>INDEX(lookups!$C$11:$C$52,MATCH($F26,lookups!$A$11:$A$52,0))</f>
        <v>Wind</v>
      </c>
      <c r="D26" s="12" t="str">
        <f>INDEX(lookups!$D$11:$D$52,MATCH($F26,lookups!$A$11:$A$52,0))</f>
        <v>In-state</v>
      </c>
      <c r="E26" s="12" t="str">
        <f>INDEX(lookups!$L$2:$L$43,MATCH($F26,lookups!$K$2:$K$43,0))</f>
        <v>Southern_California_Desert</v>
      </c>
      <c r="F26" s="12" t="str">
        <f>'FC-EO-detail'!A29</f>
        <v>Southern_California_Desert_Wind</v>
      </c>
      <c r="G26" s="12" t="s">
        <v>126</v>
      </c>
      <c r="H26" s="13">
        <f>'FC-EO-detail'!F29</f>
        <v>0</v>
      </c>
      <c r="I26" s="13">
        <f>'FC-EO-detail'!M29</f>
        <v>0</v>
      </c>
      <c r="J26" s="13">
        <f>'FC-EO-detail'!T29</f>
        <v>0</v>
      </c>
      <c r="K26" s="13">
        <f>'FC-EO-detail'!AA29</f>
        <v>0</v>
      </c>
      <c r="L26" s="13">
        <f>'FC-EO-detail'!AH29</f>
        <v>0</v>
      </c>
    </row>
    <row r="27" spans="1:12" x14ac:dyDescent="0.25">
      <c r="A27" s="12" t="str">
        <f t="shared" si="0"/>
        <v>Wind In-state</v>
      </c>
      <c r="B27" s="12" t="str">
        <f t="shared" si="1"/>
        <v>Wind FC</v>
      </c>
      <c r="C27" s="12" t="str">
        <f>INDEX(lookups!$C$11:$C$52,MATCH($F27,lookups!$A$11:$A$52,0))</f>
        <v>Wind</v>
      </c>
      <c r="D27" s="12" t="str">
        <f>INDEX(lookups!$D$11:$D$52,MATCH($F27,lookups!$A$11:$A$52,0))</f>
        <v>In-state</v>
      </c>
      <c r="E27" s="12" t="str">
        <f>INDEX(lookups!$L$2:$L$43,MATCH($F27,lookups!$K$2:$K$43,0))</f>
        <v>Riverside_East_Palm_Springs</v>
      </c>
      <c r="F27" s="12" t="str">
        <f>'FC-EO-detail'!A30</f>
        <v>Riverside_East_Palm_Springs_Wind</v>
      </c>
      <c r="G27" s="12" t="s">
        <v>126</v>
      </c>
      <c r="H27" s="13">
        <f>'FC-EO-detail'!F30</f>
        <v>42.001987742679454</v>
      </c>
      <c r="I27" s="13">
        <f>'FC-EO-detail'!M30</f>
        <v>42.001987742679454</v>
      </c>
      <c r="J27" s="13">
        <f>'FC-EO-detail'!T30</f>
        <v>42.001987742679454</v>
      </c>
      <c r="K27" s="13">
        <f>'FC-EO-detail'!AA30</f>
        <v>42.001987742679454</v>
      </c>
      <c r="L27" s="13">
        <f>'FC-EO-detail'!AH30</f>
        <v>42.001987742679454</v>
      </c>
    </row>
    <row r="28" spans="1:12" x14ac:dyDescent="0.25">
      <c r="A28" s="12" t="str">
        <f t="shared" si="0"/>
        <v>Wind In-state</v>
      </c>
      <c r="B28" s="12" t="str">
        <f t="shared" si="1"/>
        <v>Wind FC</v>
      </c>
      <c r="C28" s="12" t="str">
        <f>INDEX(lookups!$C$11:$C$52,MATCH($F28,lookups!$A$11:$A$52,0))</f>
        <v>Wind</v>
      </c>
      <c r="D28" s="12" t="str">
        <f>INDEX(lookups!$D$11:$D$52,MATCH($F28,lookups!$A$11:$A$52,0))</f>
        <v>In-state</v>
      </c>
      <c r="E28" s="12" t="str">
        <f>INDEX(lookups!$L$2:$L$43,MATCH($F28,lookups!$K$2:$K$43,0))</f>
        <v>Greater_Imperial</v>
      </c>
      <c r="F28" s="12" t="str">
        <f>'FC-EO-detail'!A31</f>
        <v>Greater_Imperial_Wind</v>
      </c>
      <c r="G28" s="12" t="s">
        <v>126</v>
      </c>
      <c r="H28" s="13">
        <f>'FC-EO-detail'!F31</f>
        <v>0</v>
      </c>
      <c r="I28" s="13">
        <f>'FC-EO-detail'!M31</f>
        <v>0</v>
      </c>
      <c r="J28" s="13">
        <f>'FC-EO-detail'!T31</f>
        <v>0</v>
      </c>
      <c r="K28" s="13">
        <f>'FC-EO-detail'!AA31</f>
        <v>0</v>
      </c>
      <c r="L28" s="13">
        <f>'FC-EO-detail'!AH31</f>
        <v>0</v>
      </c>
    </row>
    <row r="29" spans="1:12" x14ac:dyDescent="0.25">
      <c r="A29" s="12" t="str">
        <f t="shared" si="0"/>
        <v>Wind In-state</v>
      </c>
      <c r="B29" s="12" t="str">
        <f t="shared" si="1"/>
        <v>Wind FC</v>
      </c>
      <c r="C29" s="12" t="str">
        <f>INDEX(lookups!$C$11:$C$52,MATCH($F29,lookups!$A$11:$A$52,0))</f>
        <v>Wind</v>
      </c>
      <c r="D29" s="12" t="str">
        <f>INDEX(lookups!$D$11:$D$52,MATCH($F29,lookups!$A$11:$A$52,0))</f>
        <v>In-state</v>
      </c>
      <c r="E29" s="12" t="str">
        <f>INDEX(lookups!$L$2:$L$43,MATCH($F29,lookups!$K$2:$K$43,0))</f>
        <v>None</v>
      </c>
      <c r="F29" s="12" t="str">
        <f>'FC-EO-detail'!A32</f>
        <v>Distributed_Wind</v>
      </c>
      <c r="G29" s="12" t="s">
        <v>126</v>
      </c>
      <c r="H29" s="13">
        <f>'FC-EO-detail'!F32</f>
        <v>0</v>
      </c>
      <c r="I29" s="13">
        <f>'FC-EO-detail'!M32</f>
        <v>253.15695255259214</v>
      </c>
      <c r="J29" s="13">
        <f>'FC-EO-detail'!T32</f>
        <v>253.15695255259214</v>
      </c>
      <c r="K29" s="13">
        <f>'FC-EO-detail'!AA32</f>
        <v>253.15695255259214</v>
      </c>
      <c r="L29" s="13">
        <f>'FC-EO-detail'!AH32</f>
        <v>253.15695255259214</v>
      </c>
    </row>
    <row r="30" spans="1:12" x14ac:dyDescent="0.25">
      <c r="A30" s="12" t="str">
        <f t="shared" si="0"/>
        <v>Wind OOS</v>
      </c>
      <c r="B30" s="12" t="str">
        <f t="shared" si="1"/>
        <v>Wind FC</v>
      </c>
      <c r="C30" s="12" t="str">
        <f>INDEX(lookups!$C$11:$C$52,MATCH($F30,lookups!$A$11:$A$52,0))</f>
        <v>Wind</v>
      </c>
      <c r="D30" s="12" t="str">
        <f>INDEX(lookups!$D$11:$D$52,MATCH($F30,lookups!$A$11:$A$52,0))</f>
        <v>OOS</v>
      </c>
      <c r="E30" s="12" t="str">
        <f>INDEX(lookups!$L$2:$L$43,MATCH($F30,lookups!$K$2:$K$43,0))</f>
        <v>Greater_Imperial</v>
      </c>
      <c r="F30" s="12" t="str">
        <f>'FC-EO-detail'!A33</f>
        <v>Baja_California_Wind</v>
      </c>
      <c r="G30" s="12" t="s">
        <v>126</v>
      </c>
      <c r="H30" s="13">
        <f>'FC-EO-detail'!F33</f>
        <v>0</v>
      </c>
      <c r="I30" s="13">
        <f>'FC-EO-detail'!M33</f>
        <v>0</v>
      </c>
      <c r="J30" s="13">
        <f>'FC-EO-detail'!T33</f>
        <v>0</v>
      </c>
      <c r="K30" s="13">
        <f>'FC-EO-detail'!AA33</f>
        <v>0</v>
      </c>
      <c r="L30" s="13">
        <f>'FC-EO-detail'!AH33</f>
        <v>0</v>
      </c>
    </row>
    <row r="31" spans="1:12" x14ac:dyDescent="0.25">
      <c r="A31" s="12" t="str">
        <f t="shared" si="0"/>
        <v>Wind OOS</v>
      </c>
      <c r="B31" s="12" t="str">
        <f t="shared" si="1"/>
        <v>Wind FC</v>
      </c>
      <c r="C31" s="12" t="str">
        <f>INDEX(lookups!$C$11:$C$52,MATCH($F31,lookups!$A$11:$A$52,0))</f>
        <v>Wind</v>
      </c>
      <c r="D31" s="12" t="str">
        <f>INDEX(lookups!$D$11:$D$52,MATCH($F31,lookups!$A$11:$A$52,0))</f>
        <v>OOS</v>
      </c>
      <c r="E31" s="12" t="str">
        <f>INDEX(lookups!$L$2:$L$43,MATCH($F31,lookups!$K$2:$K$43,0))</f>
        <v>Northern_California</v>
      </c>
      <c r="F31" s="12" t="str">
        <f>'FC-EO-detail'!A34</f>
        <v>Pacific_Northwest_Wind</v>
      </c>
      <c r="G31" s="12" t="s">
        <v>126</v>
      </c>
      <c r="H31" s="13">
        <f>'FC-EO-detail'!F34</f>
        <v>0</v>
      </c>
      <c r="I31" s="13">
        <f>'FC-EO-detail'!M34</f>
        <v>0</v>
      </c>
      <c r="J31" s="13">
        <f>'FC-EO-detail'!T34</f>
        <v>0</v>
      </c>
      <c r="K31" s="13">
        <f>'FC-EO-detail'!AA34</f>
        <v>0</v>
      </c>
      <c r="L31" s="13">
        <f>'FC-EO-detail'!AH34</f>
        <v>0</v>
      </c>
    </row>
    <row r="32" spans="1:12" x14ac:dyDescent="0.25">
      <c r="A32" s="12" t="str">
        <f t="shared" si="0"/>
        <v>Wind OOS</v>
      </c>
      <c r="B32" s="12" t="str">
        <f t="shared" si="1"/>
        <v>Wind FC</v>
      </c>
      <c r="C32" s="12" t="str">
        <f>INDEX(lookups!$C$11:$C$52,MATCH($F32,lookups!$A$11:$A$52,0))</f>
        <v>Wind</v>
      </c>
      <c r="D32" s="12" t="str">
        <f>INDEX(lookups!$D$11:$D$52,MATCH($F32,lookups!$A$11:$A$52,0))</f>
        <v>OOS</v>
      </c>
      <c r="E32" s="12" t="str">
        <f>INDEX(lookups!$L$2:$L$43,MATCH($F32,lookups!$K$2:$K$43,0))</f>
        <v>Northern_California</v>
      </c>
      <c r="F32" s="12" t="str">
        <f>'FC-EO-detail'!A35</f>
        <v>NW_Ext_Tx_Wind</v>
      </c>
      <c r="G32" s="12" t="s">
        <v>126</v>
      </c>
      <c r="H32" s="13">
        <f>'FC-EO-detail'!F35</f>
        <v>320.5714843520679</v>
      </c>
      <c r="I32" s="13">
        <f>'FC-EO-detail'!M35</f>
        <v>0</v>
      </c>
      <c r="J32" s="13">
        <f>'FC-EO-detail'!T35</f>
        <v>659.75189388518322</v>
      </c>
      <c r="K32" s="13">
        <f>'FC-EO-detail'!AA35</f>
        <v>639.25307786092355</v>
      </c>
      <c r="L32" s="13">
        <f>'FC-EO-detail'!AH35</f>
        <v>639.25307786092355</v>
      </c>
    </row>
    <row r="33" spans="1:26" x14ac:dyDescent="0.25">
      <c r="A33" s="12" t="str">
        <f t="shared" si="0"/>
        <v>Wind OOS</v>
      </c>
      <c r="B33" s="12" t="str">
        <f t="shared" si="1"/>
        <v>Wind FC</v>
      </c>
      <c r="C33" s="12" t="str">
        <f>INDEX(lookups!$C$11:$C$52,MATCH($F33,lookups!$A$11:$A$52,0))</f>
        <v>Wind</v>
      </c>
      <c r="D33" s="12" t="str">
        <f>INDEX(lookups!$D$11:$D$52,MATCH($F33,lookups!$A$11:$A$52,0))</f>
        <v>OOS</v>
      </c>
      <c r="E33" s="12" t="str">
        <f>INDEX(lookups!$L$2:$L$43,MATCH($F33,lookups!$K$2:$K$43,0))</f>
        <v>Northern_California</v>
      </c>
      <c r="F33" s="12" t="str">
        <f>'FC-EO-detail'!A36</f>
        <v>Idaho_Wind</v>
      </c>
      <c r="G33" s="12" t="s">
        <v>126</v>
      </c>
      <c r="H33" s="13">
        <f>'FC-EO-detail'!F36</f>
        <v>0</v>
      </c>
      <c r="I33" s="13">
        <f>'FC-EO-detail'!M36</f>
        <v>0</v>
      </c>
      <c r="J33" s="13">
        <f>'FC-EO-detail'!T36</f>
        <v>0</v>
      </c>
      <c r="K33" s="13">
        <f>'FC-EO-detail'!AA36</f>
        <v>0</v>
      </c>
      <c r="L33" s="13">
        <f>'FC-EO-detail'!AH36</f>
        <v>0</v>
      </c>
    </row>
    <row r="34" spans="1:26" x14ac:dyDescent="0.25">
      <c r="A34" s="12" t="str">
        <f t="shared" si="0"/>
        <v>Wind OOS</v>
      </c>
      <c r="B34" s="12" t="str">
        <f t="shared" si="1"/>
        <v>Wind FC</v>
      </c>
      <c r="C34" s="12" t="str">
        <f>INDEX(lookups!$C$11:$C$52,MATCH($F34,lookups!$A$11:$A$52,0))</f>
        <v>Wind</v>
      </c>
      <c r="D34" s="12" t="str">
        <f>INDEX(lookups!$D$11:$D$52,MATCH($F34,lookups!$A$11:$A$52,0))</f>
        <v>OOS</v>
      </c>
      <c r="E34" s="12" t="str">
        <f>INDEX(lookups!$L$2:$L$43,MATCH($F34,lookups!$K$2:$K$43,0))</f>
        <v>Mountain_Pass_El_Dorado</v>
      </c>
      <c r="F34" s="12" t="str">
        <f>'FC-EO-detail'!A37</f>
        <v>Utah_Wind</v>
      </c>
      <c r="G34" s="12" t="s">
        <v>126</v>
      </c>
      <c r="H34" s="13">
        <f>'FC-EO-detail'!F37</f>
        <v>0</v>
      </c>
      <c r="I34" s="13">
        <f>'FC-EO-detail'!M37</f>
        <v>0</v>
      </c>
      <c r="J34" s="13">
        <f>'FC-EO-detail'!T37</f>
        <v>0</v>
      </c>
      <c r="K34" s="13">
        <f>'FC-EO-detail'!AA37</f>
        <v>0</v>
      </c>
      <c r="L34" s="13">
        <f>'FC-EO-detail'!AH37</f>
        <v>0</v>
      </c>
    </row>
    <row r="35" spans="1:26" x14ac:dyDescent="0.25">
      <c r="A35" s="12" t="str">
        <f t="shared" si="0"/>
        <v>Wind OOS</v>
      </c>
      <c r="B35" s="12" t="str">
        <f t="shared" si="1"/>
        <v>Wind FC</v>
      </c>
      <c r="C35" s="12" t="str">
        <f>INDEX(lookups!$C$11:$C$52,MATCH($F35,lookups!$A$11:$A$52,0))</f>
        <v>Wind</v>
      </c>
      <c r="D35" s="12" t="str">
        <f>INDEX(lookups!$D$11:$D$52,MATCH($F35,lookups!$A$11:$A$52,0))</f>
        <v>OOS</v>
      </c>
      <c r="E35" s="12" t="str">
        <f>INDEX(lookups!$L$2:$L$43,MATCH($F35,lookups!$K$2:$K$43,0))</f>
        <v>Mountain_Pass_El_Dorado</v>
      </c>
      <c r="F35" s="12" t="str">
        <f>'FC-EO-detail'!A38</f>
        <v>Wyoming_Wind</v>
      </c>
      <c r="G35" s="12" t="s">
        <v>126</v>
      </c>
      <c r="H35" s="13">
        <f>'FC-EO-detail'!F38</f>
        <v>0</v>
      </c>
      <c r="I35" s="13">
        <f>'FC-EO-detail'!M38</f>
        <v>0</v>
      </c>
      <c r="J35" s="13">
        <f>'FC-EO-detail'!T38</f>
        <v>56.048713980923679</v>
      </c>
      <c r="K35" s="13">
        <f>'FC-EO-detail'!AA38</f>
        <v>0</v>
      </c>
      <c r="L35" s="13">
        <f>'FC-EO-detail'!AH38</f>
        <v>56.048713980923679</v>
      </c>
    </row>
    <row r="36" spans="1:26" x14ac:dyDescent="0.25">
      <c r="A36" s="12" t="str">
        <f t="shared" si="0"/>
        <v>Wind In-state</v>
      </c>
      <c r="B36" s="12" t="str">
        <f t="shared" si="1"/>
        <v>Wind FC</v>
      </c>
      <c r="C36" s="12" t="str">
        <f>INDEX(lookups!$C$11:$C$52,MATCH($F36,lookups!$A$11:$A$52,0))</f>
        <v>Wind</v>
      </c>
      <c r="D36" s="12" t="str">
        <f>INDEX(lookups!$D$11:$D$52,MATCH($F36,lookups!$A$11:$A$52,0))</f>
        <v>In-state</v>
      </c>
      <c r="E36" s="12" t="str">
        <f>INDEX(lookups!$L$2:$L$43,MATCH($F36,lookups!$K$2:$K$43,0))</f>
        <v>Mountain_Pass_El_Dorado</v>
      </c>
      <c r="F36" s="12" t="str">
        <f>'FC-EO-detail'!A39</f>
        <v>Southern_Nevada_Wind</v>
      </c>
      <c r="G36" s="12" t="s">
        <v>126</v>
      </c>
      <c r="H36" s="13">
        <f>'FC-EO-detail'!F39</f>
        <v>0</v>
      </c>
      <c r="I36" s="13">
        <f>'FC-EO-detail'!M39</f>
        <v>0</v>
      </c>
      <c r="J36" s="13">
        <f>'FC-EO-detail'!T39</f>
        <v>0</v>
      </c>
      <c r="K36" s="13">
        <f>'FC-EO-detail'!AA39</f>
        <v>0</v>
      </c>
      <c r="L36" s="13">
        <f>'FC-EO-detail'!AH39</f>
        <v>0</v>
      </c>
    </row>
    <row r="37" spans="1:26" x14ac:dyDescent="0.25">
      <c r="A37" s="12" t="str">
        <f t="shared" si="0"/>
        <v>Wind OOS</v>
      </c>
      <c r="B37" s="12" t="str">
        <f t="shared" si="1"/>
        <v>Wind FC</v>
      </c>
      <c r="C37" s="12" t="str">
        <f>INDEX(lookups!$C$11:$C$52,MATCH($F37,lookups!$A$11:$A$52,0))</f>
        <v>Wind</v>
      </c>
      <c r="D37" s="12" t="str">
        <f>INDEX(lookups!$D$11:$D$52,MATCH($F37,lookups!$A$11:$A$52,0))</f>
        <v>OOS</v>
      </c>
      <c r="E37" s="12" t="str">
        <f>INDEX(lookups!$L$2:$L$43,MATCH($F37,lookups!$K$2:$K$43,0))</f>
        <v>Riverside_East_Palm_Springs</v>
      </c>
      <c r="F37" s="12" t="str">
        <f>'FC-EO-detail'!A40</f>
        <v>Arizona_Wind</v>
      </c>
      <c r="G37" s="12" t="s">
        <v>126</v>
      </c>
      <c r="H37" s="13">
        <f>'FC-EO-detail'!F40</f>
        <v>0</v>
      </c>
      <c r="I37" s="13">
        <f>'FC-EO-detail'!M40</f>
        <v>0</v>
      </c>
      <c r="J37" s="13">
        <f>'FC-EO-detail'!T40</f>
        <v>0</v>
      </c>
      <c r="K37" s="13">
        <f>'FC-EO-detail'!AA40</f>
        <v>0</v>
      </c>
      <c r="L37" s="13">
        <f>'FC-EO-detail'!AH40</f>
        <v>0</v>
      </c>
    </row>
    <row r="38" spans="1:26" x14ac:dyDescent="0.25">
      <c r="A38" s="12" t="str">
        <f t="shared" si="0"/>
        <v>Wind OOS</v>
      </c>
      <c r="B38" s="12" t="str">
        <f t="shared" si="1"/>
        <v>Wind FC</v>
      </c>
      <c r="C38" s="12" t="str">
        <f>INDEX(lookups!$C$11:$C$52,MATCH($F38,lookups!$A$11:$A$52,0))</f>
        <v>Wind</v>
      </c>
      <c r="D38" s="12" t="str">
        <f>INDEX(lookups!$D$11:$D$52,MATCH($F38,lookups!$A$11:$A$52,0))</f>
        <v>OOS</v>
      </c>
      <c r="E38" s="12" t="str">
        <f>INDEX(lookups!$L$2:$L$43,MATCH($F38,lookups!$K$2:$K$43,0))</f>
        <v>Riverside_East_Palm_Springs</v>
      </c>
      <c r="F38" s="12" t="str">
        <f>'FC-EO-detail'!A41</f>
        <v>New_Mexico_Wind</v>
      </c>
      <c r="G38" s="12" t="s">
        <v>126</v>
      </c>
      <c r="H38" s="13">
        <f>'FC-EO-detail'!F41</f>
        <v>0</v>
      </c>
      <c r="I38" s="13">
        <f>'FC-EO-detail'!M41</f>
        <v>0</v>
      </c>
      <c r="J38" s="13">
        <f>'FC-EO-detail'!T41</f>
        <v>0</v>
      </c>
      <c r="K38" s="13">
        <f>'FC-EO-detail'!AA41</f>
        <v>0</v>
      </c>
      <c r="L38" s="13">
        <f>'FC-EO-detail'!AH41</f>
        <v>0</v>
      </c>
    </row>
    <row r="39" spans="1:26" x14ac:dyDescent="0.25">
      <c r="A39" s="12" t="str">
        <f t="shared" si="0"/>
        <v>Wind OOS</v>
      </c>
      <c r="B39" s="12" t="str">
        <f t="shared" si="1"/>
        <v>Wind FC</v>
      </c>
      <c r="C39" s="12" t="str">
        <f>INDEX(lookups!$C$11:$C$52,MATCH($F39,lookups!$A$11:$A$52,0))</f>
        <v>Wind</v>
      </c>
      <c r="D39" s="12" t="str">
        <f>INDEX(lookups!$D$11:$D$52,MATCH($F39,lookups!$A$11:$A$52,0))</f>
        <v>OOS</v>
      </c>
      <c r="E39" s="12" t="str">
        <f>INDEX(lookups!$L$2:$L$43,MATCH($F39,lookups!$K$2:$K$43,0))</f>
        <v>Riverside_East_Palm_Springs</v>
      </c>
      <c r="F39" s="12" t="str">
        <f>'FC-EO-detail'!A42</f>
        <v>SW_Ext_Tx_Wind</v>
      </c>
      <c r="G39" s="12" t="s">
        <v>126</v>
      </c>
      <c r="H39" s="13">
        <f>'FC-EO-detail'!F42</f>
        <v>499.99994263759083</v>
      </c>
      <c r="I39" s="13">
        <f>'FC-EO-detail'!M42</f>
        <v>499.99994263759083</v>
      </c>
      <c r="J39" s="13">
        <f>'FC-EO-detail'!T42</f>
        <v>499.99994263759083</v>
      </c>
      <c r="K39" s="13">
        <f>'FC-EO-detail'!AA42</f>
        <v>499.99994263759083</v>
      </c>
      <c r="L39" s="13">
        <f>'FC-EO-detail'!AH42</f>
        <v>499.99994263759083</v>
      </c>
    </row>
    <row r="40" spans="1:26" x14ac:dyDescent="0.25">
      <c r="A40" s="12" t="str">
        <f t="shared" si="0"/>
        <v>Biomass In-state</v>
      </c>
      <c r="B40" s="12" t="str">
        <f t="shared" si="1"/>
        <v>Biomass FC</v>
      </c>
      <c r="C40" s="12" t="str">
        <f>INDEX(lookups!$C$11:$C$52,MATCH($F40,lookups!$A$11:$A$52,0))</f>
        <v>Biomass</v>
      </c>
      <c r="D40" s="12" t="str">
        <f>INDEX(lookups!$D$11:$D$52,MATCH($F40,lookups!$A$11:$A$52,0))</f>
        <v>In-state</v>
      </c>
      <c r="E40" s="12" t="str">
        <f>INDEX(lookups!$L$2:$L$43,MATCH($F40,lookups!$K$2:$K$43,0))</f>
        <v>None</v>
      </c>
      <c r="F40" s="12" t="str">
        <f>'FC-EO-detail'!A43</f>
        <v>InState_Biomass</v>
      </c>
      <c r="G40" s="12" t="s">
        <v>126</v>
      </c>
      <c r="H40" s="13">
        <f>'FC-EO-detail'!F43</f>
        <v>0</v>
      </c>
      <c r="I40" s="13">
        <f>'FC-EO-detail'!M43</f>
        <v>0</v>
      </c>
      <c r="J40" s="13">
        <f>'FC-EO-detail'!T43</f>
        <v>0</v>
      </c>
      <c r="K40" s="13">
        <f>'FC-EO-detail'!AA43</f>
        <v>0</v>
      </c>
      <c r="L40" s="13">
        <f>'FC-EO-detail'!AH43</f>
        <v>0</v>
      </c>
    </row>
    <row r="41" spans="1:26" x14ac:dyDescent="0.25">
      <c r="A41" s="12" t="str">
        <f t="shared" si="0"/>
        <v>Geothermal In-state</v>
      </c>
      <c r="B41" s="12" t="str">
        <f t="shared" si="1"/>
        <v>Geothermal FC</v>
      </c>
      <c r="C41" s="12" t="str">
        <f>INDEX(lookups!$C$11:$C$52,MATCH($F41,lookups!$A$11:$A$52,0))</f>
        <v>Geothermal</v>
      </c>
      <c r="D41" s="12" t="str">
        <f>INDEX(lookups!$D$11:$D$52,MATCH($F41,lookups!$A$11:$A$52,0))</f>
        <v>In-state</v>
      </c>
      <c r="E41" s="12" t="str">
        <f>INDEX(lookups!$L$2:$L$43,MATCH($F41,lookups!$K$2:$K$43,0))</f>
        <v>Greater_Imperial</v>
      </c>
      <c r="F41" s="12" t="str">
        <f>'FC-EO-detail'!A44</f>
        <v>Greater_Imperial_Geothermal</v>
      </c>
      <c r="G41" s="12" t="s">
        <v>126</v>
      </c>
      <c r="H41" s="13">
        <f>'FC-EO-detail'!F44</f>
        <v>707.93668774450714</v>
      </c>
      <c r="I41" s="13">
        <f>'FC-EO-detail'!M44</f>
        <v>0</v>
      </c>
      <c r="J41" s="13">
        <f>'FC-EO-detail'!T44</f>
        <v>0</v>
      </c>
      <c r="K41" s="13">
        <f>'FC-EO-detail'!AA44</f>
        <v>0</v>
      </c>
      <c r="L41" s="13">
        <f>'FC-EO-detail'!AH44</f>
        <v>0</v>
      </c>
    </row>
    <row r="42" spans="1:26" x14ac:dyDescent="0.25">
      <c r="A42" s="12" t="str">
        <f t="shared" si="0"/>
        <v>Geothermal In-state</v>
      </c>
      <c r="B42" s="12" t="str">
        <f t="shared" si="1"/>
        <v>Geothermal FC</v>
      </c>
      <c r="C42" s="12" t="str">
        <f>INDEX(lookups!$C$11:$C$52,MATCH($F42,lookups!$A$11:$A$52,0))</f>
        <v>Geothermal</v>
      </c>
      <c r="D42" s="12" t="str">
        <f>INDEX(lookups!$D$11:$D$52,MATCH($F42,lookups!$A$11:$A$52,0))</f>
        <v>In-state</v>
      </c>
      <c r="E42" s="12" t="str">
        <f>INDEX(lookups!$L$2:$L$43,MATCH($F42,lookups!$K$2:$K$43,0))</f>
        <v>Northern_California</v>
      </c>
      <c r="F42" s="12" t="str">
        <f>'FC-EO-detail'!A45</f>
        <v>Northern_California_Geothermal</v>
      </c>
      <c r="G42" s="12" t="s">
        <v>126</v>
      </c>
      <c r="H42" s="13">
        <f>'FC-EO-detail'!F45</f>
        <v>423.99999999999989</v>
      </c>
      <c r="I42" s="13">
        <f>'FC-EO-detail'!M45</f>
        <v>0</v>
      </c>
      <c r="J42" s="13">
        <f>'FC-EO-detail'!T45</f>
        <v>0</v>
      </c>
      <c r="K42" s="13">
        <f>'FC-EO-detail'!AA45</f>
        <v>0</v>
      </c>
      <c r="L42" s="13">
        <f>'FC-EO-detail'!AH45</f>
        <v>0</v>
      </c>
      <c r="N42" s="13"/>
      <c r="O42" s="13"/>
      <c r="P42" s="13"/>
      <c r="Q42" s="13"/>
      <c r="R42" s="13"/>
    </row>
    <row r="43" spans="1:26" x14ac:dyDescent="0.25">
      <c r="A43" s="12" t="str">
        <f t="shared" si="0"/>
        <v>Geothermal OOS</v>
      </c>
      <c r="B43" s="12" t="str">
        <f t="shared" si="1"/>
        <v>Geothermal FC</v>
      </c>
      <c r="C43" s="12" t="str">
        <f>INDEX(lookups!$C$11:$C$52,MATCH($F43,lookups!$A$11:$A$52,0))</f>
        <v>Geothermal</v>
      </c>
      <c r="D43" s="12" t="str">
        <f>INDEX(lookups!$D$11:$D$52,MATCH($F43,lookups!$A$11:$A$52,0))</f>
        <v>OOS</v>
      </c>
      <c r="E43" s="12" t="str">
        <f>INDEX(lookups!$L$2:$L$43,MATCH($F43,lookups!$K$2:$K$43,0))</f>
        <v>Northern_California</v>
      </c>
      <c r="F43" s="12" t="str">
        <f>'FC-EO-detail'!A46</f>
        <v>Pacific_Northwest_Geothermal</v>
      </c>
      <c r="G43" s="12" t="s">
        <v>126</v>
      </c>
      <c r="H43" s="13">
        <f>'FC-EO-detail'!F46</f>
        <v>0</v>
      </c>
      <c r="I43" s="13">
        <f>'FC-EO-detail'!M46</f>
        <v>0</v>
      </c>
      <c r="J43" s="13">
        <f>'FC-EO-detail'!T46</f>
        <v>0</v>
      </c>
      <c r="K43" s="13">
        <f>'FC-EO-detail'!AA46</f>
        <v>0</v>
      </c>
      <c r="L43" s="13">
        <f>'FC-EO-detail'!AH46</f>
        <v>0</v>
      </c>
      <c r="P43" s="13"/>
      <c r="Q43" s="13"/>
      <c r="R43" s="13"/>
    </row>
    <row r="44" spans="1:26" x14ac:dyDescent="0.25">
      <c r="A44" s="12" t="str">
        <f t="shared" si="0"/>
        <v>Geothermal In-state</v>
      </c>
      <c r="B44" s="12" t="str">
        <f t="shared" si="1"/>
        <v>Geothermal FC</v>
      </c>
      <c r="C44" s="12" t="str">
        <f>INDEX(lookups!$C$11:$C$52,MATCH($F44,lookups!$A$11:$A$52,0))</f>
        <v>Geothermal</v>
      </c>
      <c r="D44" s="12" t="str">
        <f>INDEX(lookups!$D$11:$D$52,MATCH($F44,lookups!$A$11:$A$52,0))</f>
        <v>In-state</v>
      </c>
      <c r="E44" s="12" t="str">
        <f>INDEX(lookups!$L$2:$L$43,MATCH($F44,lookups!$K$2:$K$43,0))</f>
        <v>Mountain_Pass_El_Dorado</v>
      </c>
      <c r="F44" s="12" t="str">
        <f>'FC-EO-detail'!A47</f>
        <v>Southern_Nevada_Geothermal</v>
      </c>
      <c r="G44" s="12" t="s">
        <v>126</v>
      </c>
      <c r="H44" s="13">
        <f>'FC-EO-detail'!F47</f>
        <v>0</v>
      </c>
      <c r="I44" s="13">
        <f>'FC-EO-detail'!M47</f>
        <v>0</v>
      </c>
      <c r="J44" s="13">
        <f>'FC-EO-detail'!T47</f>
        <v>0</v>
      </c>
      <c r="K44" s="13">
        <f>'FC-EO-detail'!AA47</f>
        <v>0</v>
      </c>
      <c r="L44" s="13">
        <f>'FC-EO-detail'!AH47</f>
        <v>0</v>
      </c>
      <c r="N44" s="44" t="s">
        <v>124</v>
      </c>
      <c r="O44" s="12" t="s">
        <v>77</v>
      </c>
      <c r="P44" s="13"/>
      <c r="Q44" s="13"/>
      <c r="R44" s="13"/>
    </row>
    <row r="45" spans="1:26" x14ac:dyDescent="0.25">
      <c r="A45" s="43" t="str">
        <f>C45</f>
        <v>Batt 2 hour</v>
      </c>
      <c r="B45" s="43" t="str">
        <f>C45</f>
        <v>Batt 2 hour</v>
      </c>
      <c r="C45" s="43" t="str">
        <f>F45</f>
        <v>Batt 2 hour</v>
      </c>
      <c r="D45" s="43" t="s">
        <v>15</v>
      </c>
      <c r="E45" s="43" t="s">
        <v>67</v>
      </c>
      <c r="F45" s="43" t="str">
        <f>storage!B6</f>
        <v>Batt 2 hour</v>
      </c>
      <c r="G45" s="43" t="s">
        <v>126</v>
      </c>
      <c r="H45" s="162">
        <f>storage!D6</f>
        <v>2104.1999999999998</v>
      </c>
      <c r="I45" s="32">
        <f>storage!E6</f>
        <v>0</v>
      </c>
      <c r="J45" s="32">
        <f>storage!F6</f>
        <v>0</v>
      </c>
      <c r="K45" s="32">
        <f>storage!G6</f>
        <v>0</v>
      </c>
      <c r="L45" s="32">
        <f>storage!H6</f>
        <v>0</v>
      </c>
    </row>
    <row r="46" spans="1:26" x14ac:dyDescent="0.25">
      <c r="A46" s="43" t="str">
        <f>C46</f>
        <v>Batt 4 hour</v>
      </c>
      <c r="B46" s="43" t="str">
        <f t="shared" ref="B46:B47" si="2">C46</f>
        <v>Batt 4 hour</v>
      </c>
      <c r="C46" s="43" t="str">
        <f t="shared" ref="C46:C47" si="3">F46</f>
        <v>Batt 4 hour</v>
      </c>
      <c r="D46" s="43" t="s">
        <v>15</v>
      </c>
      <c r="E46" s="43" t="s">
        <v>67</v>
      </c>
      <c r="F46" s="43" t="str">
        <f>storage!B7</f>
        <v>Batt 4 hour</v>
      </c>
      <c r="G46" s="43" t="s">
        <v>126</v>
      </c>
      <c r="H46" s="162">
        <f>storage!D7</f>
        <v>0</v>
      </c>
      <c r="I46" s="32">
        <f>storage!E7</f>
        <v>4299</v>
      </c>
      <c r="J46" s="32">
        <f>storage!F7</f>
        <v>2795.38</v>
      </c>
      <c r="K46" s="32">
        <f>storage!G7</f>
        <v>4347.08</v>
      </c>
      <c r="L46" s="32">
        <f>storage!H7</f>
        <v>2602.38</v>
      </c>
      <c r="N46" s="44" t="s">
        <v>129</v>
      </c>
      <c r="O46" s="12" t="s">
        <v>131</v>
      </c>
      <c r="P46" s="12" t="s">
        <v>207</v>
      </c>
      <c r="Q46" s="12" t="s">
        <v>208</v>
      </c>
      <c r="R46" s="12" t="s">
        <v>176</v>
      </c>
      <c r="S46" s="12" t="s">
        <v>187</v>
      </c>
    </row>
    <row r="47" spans="1:26" x14ac:dyDescent="0.25">
      <c r="A47" s="43" t="str">
        <f>C47</f>
        <v>Pumped Storage</v>
      </c>
      <c r="B47" s="43" t="str">
        <f t="shared" si="2"/>
        <v>Pumped Storage</v>
      </c>
      <c r="C47" s="43" t="str">
        <f t="shared" si="3"/>
        <v>Pumped Storage</v>
      </c>
      <c r="D47" s="43" t="s">
        <v>15</v>
      </c>
      <c r="E47" s="43" t="s">
        <v>67</v>
      </c>
      <c r="F47" s="43" t="str">
        <f>storage!B8</f>
        <v>Pumped Storage</v>
      </c>
      <c r="G47" s="43" t="s">
        <v>126</v>
      </c>
      <c r="H47" s="162">
        <f>storage!D8</f>
        <v>0</v>
      </c>
      <c r="I47" s="32">
        <f>storage!E8</f>
        <v>1246.1199999999999</v>
      </c>
      <c r="J47" s="32">
        <f>storage!F8</f>
        <v>116.15</v>
      </c>
      <c r="K47" s="32">
        <f>storage!G8</f>
        <v>1341.5</v>
      </c>
      <c r="L47" s="32">
        <f>storage!H8</f>
        <v>0</v>
      </c>
      <c r="N47" s="45" t="s">
        <v>68</v>
      </c>
      <c r="O47" s="14">
        <v>0</v>
      </c>
      <c r="P47" s="14">
        <v>0</v>
      </c>
      <c r="Q47" s="14">
        <v>0</v>
      </c>
      <c r="R47" s="14">
        <v>0</v>
      </c>
      <c r="S47" s="14">
        <v>0</v>
      </c>
      <c r="Z47" s="12"/>
    </row>
    <row r="48" spans="1:26" x14ac:dyDescent="0.25">
      <c r="A48" s="12" t="str">
        <f t="shared" ref="A48" si="4">_xlfn.CONCAT(C48," ",D48)</f>
        <v>Solar In-state</v>
      </c>
      <c r="B48" s="12" t="str">
        <f t="shared" ref="B48" si="5">_xlfn.CONCAT(C48," ",G48)</f>
        <v>Solar EO</v>
      </c>
      <c r="C48" s="12" t="str">
        <f>INDEX(lookups!$C$11:$C$52,MATCH($F48,lookups!$A$11:$A$52,0))</f>
        <v>Solar</v>
      </c>
      <c r="D48" s="12" t="str">
        <f>INDEX(lookups!$D$11:$D$52,MATCH($F48,lookups!$A$11:$A$52,0))</f>
        <v>In-state</v>
      </c>
      <c r="E48" s="12" t="str">
        <f>INDEX(lookups!$L$2:$L$43,MATCH($F48,lookups!$K$2:$K$43,0))</f>
        <v>Northern_California</v>
      </c>
      <c r="F48" s="12" t="str">
        <f>'FC-EO-detail'!A56</f>
        <v>Northern_California_Solar</v>
      </c>
      <c r="G48" s="3" t="s">
        <v>128</v>
      </c>
      <c r="H48" s="13">
        <f>'FC-EO-detail'!F56</f>
        <v>0</v>
      </c>
      <c r="I48" s="13">
        <f>'FC-EO-detail'!M56</f>
        <v>317.81075320166076</v>
      </c>
      <c r="J48" s="13">
        <f>'FC-EO-detail'!T56</f>
        <v>0</v>
      </c>
      <c r="K48" s="13">
        <f>'FC-EO-detail'!AA56</f>
        <v>0</v>
      </c>
      <c r="L48" s="13">
        <f>'FC-EO-detail'!AH56</f>
        <v>0</v>
      </c>
      <c r="N48" s="45" t="s">
        <v>85</v>
      </c>
      <c r="O48" s="14">
        <v>0</v>
      </c>
      <c r="P48" s="14">
        <v>0</v>
      </c>
      <c r="Q48" s="14">
        <v>0</v>
      </c>
      <c r="R48" s="14">
        <v>0</v>
      </c>
      <c r="S48" s="14">
        <v>0</v>
      </c>
      <c r="Z48" s="12"/>
    </row>
    <row r="49" spans="1:26" x14ac:dyDescent="0.25">
      <c r="A49" s="12" t="str">
        <f t="shared" ref="A49:A89" si="6">_xlfn.CONCAT(C49," ",D49)</f>
        <v>Solar In-state</v>
      </c>
      <c r="B49" s="12" t="str">
        <f t="shared" ref="B49:B89" si="7">_xlfn.CONCAT(C49," ",G49)</f>
        <v>Solar EO</v>
      </c>
      <c r="C49" s="12" t="str">
        <f>INDEX(lookups!$C$11:$C$52,MATCH($F49,lookups!$A$11:$A$52,0))</f>
        <v>Solar</v>
      </c>
      <c r="D49" s="12" t="str">
        <f>INDEX(lookups!$D$11:$D$52,MATCH($F49,lookups!$A$11:$A$52,0))</f>
        <v>In-state</v>
      </c>
      <c r="E49" s="12" t="str">
        <f>INDEX(lookups!$L$2:$L$43,MATCH($F49,lookups!$K$2:$K$43,0))</f>
        <v>Solano</v>
      </c>
      <c r="F49" s="12" t="str">
        <f>'FC-EO-detail'!A57</f>
        <v>Solano_Solar</v>
      </c>
      <c r="G49" s="3" t="s">
        <v>128</v>
      </c>
      <c r="H49" s="13">
        <f>'FC-EO-detail'!F57</f>
        <v>0</v>
      </c>
      <c r="I49" s="13">
        <f>'FC-EO-detail'!M57</f>
        <v>0</v>
      </c>
      <c r="J49" s="13">
        <f>'FC-EO-detail'!T57</f>
        <v>0</v>
      </c>
      <c r="K49" s="13">
        <f>'FC-EO-detail'!AA57</f>
        <v>0</v>
      </c>
      <c r="L49" s="13">
        <f>'FC-EO-detail'!AH57</f>
        <v>0</v>
      </c>
      <c r="N49" s="45" t="s">
        <v>93</v>
      </c>
      <c r="O49" s="14">
        <v>0</v>
      </c>
      <c r="P49" s="14">
        <v>0</v>
      </c>
      <c r="Q49" s="14">
        <v>2250.0022489603107</v>
      </c>
      <c r="R49" s="14">
        <v>0</v>
      </c>
      <c r="S49" s="14">
        <v>2250.0022489603107</v>
      </c>
      <c r="Z49" s="12"/>
    </row>
    <row r="50" spans="1:26" x14ac:dyDescent="0.25">
      <c r="A50" s="12" t="str">
        <f t="shared" si="6"/>
        <v>Solar In-state</v>
      </c>
      <c r="B50" s="12" t="str">
        <f t="shared" si="7"/>
        <v>Solar EO</v>
      </c>
      <c r="C50" s="12" t="str">
        <f>INDEX(lookups!$C$11:$C$52,MATCH($F50,lookups!$A$11:$A$52,0))</f>
        <v>Solar</v>
      </c>
      <c r="D50" s="12" t="str">
        <f>INDEX(lookups!$D$11:$D$52,MATCH($F50,lookups!$A$11:$A$52,0))</f>
        <v>In-state</v>
      </c>
      <c r="E50" s="12" t="str">
        <f>INDEX(lookups!$L$2:$L$43,MATCH($F50,lookups!$K$2:$K$43,0))</f>
        <v>Central_Valley_North_Los_Banos</v>
      </c>
      <c r="F50" s="12" t="str">
        <f>'FC-EO-detail'!A58</f>
        <v>Central_Valley_North_Los_Banos_Solar</v>
      </c>
      <c r="G50" s="3" t="s">
        <v>128</v>
      </c>
      <c r="H50" s="13">
        <f>'FC-EO-detail'!F58</f>
        <v>0</v>
      </c>
      <c r="I50" s="13">
        <f>'FC-EO-detail'!M58</f>
        <v>0</v>
      </c>
      <c r="J50" s="13">
        <f>'FC-EO-detail'!T58</f>
        <v>0</v>
      </c>
      <c r="K50" s="13">
        <f>'FC-EO-detail'!AA58</f>
        <v>0</v>
      </c>
      <c r="L50" s="13">
        <f>'FC-EO-detail'!AH58</f>
        <v>0</v>
      </c>
      <c r="N50" s="45" t="s">
        <v>87</v>
      </c>
      <c r="O50" s="14">
        <v>601.31526908236697</v>
      </c>
      <c r="P50" s="14">
        <v>1500.0033624308105</v>
      </c>
      <c r="Q50" s="14">
        <v>1500.0033624308105</v>
      </c>
      <c r="R50" s="14">
        <v>1500.0033624308105</v>
      </c>
      <c r="S50" s="14">
        <v>1499.9933630083597</v>
      </c>
      <c r="Z50" s="12"/>
    </row>
    <row r="51" spans="1:26" x14ac:dyDescent="0.25">
      <c r="A51" s="12" t="str">
        <f t="shared" si="6"/>
        <v>Solar In-state</v>
      </c>
      <c r="B51" s="12" t="str">
        <f t="shared" si="7"/>
        <v>Solar EO</v>
      </c>
      <c r="C51" s="12" t="str">
        <f>INDEX(lookups!$C$11:$C$52,MATCH($F51,lookups!$A$11:$A$52,0))</f>
        <v>Solar</v>
      </c>
      <c r="D51" s="12" t="str">
        <f>INDEX(lookups!$D$11:$D$52,MATCH($F51,lookups!$A$11:$A$52,0))</f>
        <v>In-state</v>
      </c>
      <c r="E51" s="12" t="str">
        <f>INDEX(lookups!$L$2:$L$43,MATCH($F51,lookups!$K$2:$K$43,0))</f>
        <v>Westlands</v>
      </c>
      <c r="F51" s="12" t="str">
        <f>'FC-EO-detail'!A59</f>
        <v>Westlands_Solar</v>
      </c>
      <c r="G51" s="3" t="s">
        <v>128</v>
      </c>
      <c r="H51" s="13">
        <f>'FC-EO-detail'!F59</f>
        <v>0</v>
      </c>
      <c r="I51" s="13">
        <f>'FC-EO-detail'!M59</f>
        <v>0</v>
      </c>
      <c r="J51" s="13">
        <f>'FC-EO-detail'!T59</f>
        <v>0</v>
      </c>
      <c r="K51" s="13">
        <f>'FC-EO-detail'!AA59</f>
        <v>702.70160026819428</v>
      </c>
      <c r="L51" s="13">
        <f>'FC-EO-detail'!AH59</f>
        <v>702.70160026819428</v>
      </c>
      <c r="N51" s="45" t="s">
        <v>99</v>
      </c>
      <c r="O51" s="14">
        <v>0</v>
      </c>
      <c r="P51" s="14">
        <v>0</v>
      </c>
      <c r="Q51" s="14">
        <v>0</v>
      </c>
      <c r="R51" s="14">
        <v>0</v>
      </c>
      <c r="S51" s="14">
        <v>0</v>
      </c>
      <c r="Z51" s="12"/>
    </row>
    <row r="52" spans="1:26" x14ac:dyDescent="0.25">
      <c r="A52" s="12" t="str">
        <f t="shared" si="6"/>
        <v>Solar In-state</v>
      </c>
      <c r="B52" s="12" t="str">
        <f t="shared" si="7"/>
        <v>Solar EO</v>
      </c>
      <c r="C52" s="12" t="str">
        <f>INDEX(lookups!$C$11:$C$52,MATCH($F52,lookups!$A$11:$A$52,0))</f>
        <v>Solar</v>
      </c>
      <c r="D52" s="12" t="str">
        <f>INDEX(lookups!$D$11:$D$52,MATCH($F52,lookups!$A$11:$A$52,0))</f>
        <v>In-state</v>
      </c>
      <c r="E52" s="12" t="str">
        <f>INDEX(lookups!$L$2:$L$43,MATCH($F52,lookups!$K$2:$K$43,0))</f>
        <v>Greater_Carrizo</v>
      </c>
      <c r="F52" s="12" t="str">
        <f>'FC-EO-detail'!A60</f>
        <v>Greater_Carrizo_Solar</v>
      </c>
      <c r="G52" s="3" t="s">
        <v>128</v>
      </c>
      <c r="H52" s="13">
        <f>'FC-EO-detail'!F60</f>
        <v>0</v>
      </c>
      <c r="I52" s="13">
        <f>'FC-EO-detail'!M60</f>
        <v>0</v>
      </c>
      <c r="J52" s="13">
        <f>'FC-EO-detail'!T60</f>
        <v>0</v>
      </c>
      <c r="K52" s="13">
        <f>'FC-EO-detail'!AA60</f>
        <v>0</v>
      </c>
      <c r="L52" s="13">
        <f>'FC-EO-detail'!AH60</f>
        <v>0</v>
      </c>
      <c r="N52" s="45" t="s">
        <v>94</v>
      </c>
      <c r="O52" s="14">
        <v>499.99994263759083</v>
      </c>
      <c r="P52" s="14">
        <v>499.99994263759083</v>
      </c>
      <c r="Q52" s="14">
        <v>499.99994263759083</v>
      </c>
      <c r="R52" s="14">
        <v>499.99994263759083</v>
      </c>
      <c r="S52" s="14">
        <v>499.99994263759083</v>
      </c>
      <c r="Z52" s="12"/>
    </row>
    <row r="53" spans="1:26" x14ac:dyDescent="0.25">
      <c r="A53" s="12" t="str">
        <f t="shared" si="6"/>
        <v>Solar In-state</v>
      </c>
      <c r="B53" s="12" t="str">
        <f t="shared" si="7"/>
        <v>Solar EO</v>
      </c>
      <c r="C53" s="12" t="str">
        <f>INDEX(lookups!$C$11:$C$52,MATCH($F53,lookups!$A$11:$A$52,0))</f>
        <v>Solar</v>
      </c>
      <c r="D53" s="12" t="str">
        <f>INDEX(lookups!$D$11:$D$52,MATCH($F53,lookups!$A$11:$A$52,0))</f>
        <v>In-state</v>
      </c>
      <c r="E53" s="12" t="str">
        <f>INDEX(lookups!$L$2:$L$43,MATCH($F53,lookups!$K$2:$K$43,0))</f>
        <v>Tehachapi</v>
      </c>
      <c r="F53" s="12" t="str">
        <f>'FC-EO-detail'!A61</f>
        <v>Tehachapi_Solar</v>
      </c>
      <c r="G53" s="3" t="s">
        <v>128</v>
      </c>
      <c r="H53" s="13">
        <f>'FC-EO-detail'!F61</f>
        <v>0</v>
      </c>
      <c r="I53" s="13">
        <f>'FC-EO-detail'!M61</f>
        <v>0</v>
      </c>
      <c r="J53" s="13">
        <f>'FC-EO-detail'!T61</f>
        <v>0</v>
      </c>
      <c r="K53" s="13">
        <f>'FC-EO-detail'!AA61</f>
        <v>0</v>
      </c>
      <c r="L53" s="13">
        <f>'FC-EO-detail'!AH61</f>
        <v>0</v>
      </c>
      <c r="N53" s="45" t="s">
        <v>90</v>
      </c>
      <c r="O53" s="14">
        <v>0</v>
      </c>
      <c r="P53" s="14">
        <v>0</v>
      </c>
      <c r="Q53" s="14">
        <v>2000.0041105717467</v>
      </c>
      <c r="R53" s="14">
        <v>0</v>
      </c>
      <c r="S53" s="14">
        <v>2000.0041105717467</v>
      </c>
      <c r="Z53" s="12"/>
    </row>
    <row r="54" spans="1:26" x14ac:dyDescent="0.25">
      <c r="A54" s="12" t="str">
        <f t="shared" si="6"/>
        <v>Solar In-state</v>
      </c>
      <c r="B54" s="12" t="str">
        <f t="shared" si="7"/>
        <v>Solar EO</v>
      </c>
      <c r="C54" s="12" t="str">
        <f>INDEX(lookups!$C$11:$C$52,MATCH($F54,lookups!$A$11:$A$52,0))</f>
        <v>Solar</v>
      </c>
      <c r="D54" s="12" t="str">
        <f>INDEX(lookups!$D$11:$D$52,MATCH($F54,lookups!$A$11:$A$52,0))</f>
        <v>In-state</v>
      </c>
      <c r="E54" s="12" t="str">
        <f>INDEX(lookups!$L$2:$L$43,MATCH($F54,lookups!$K$2:$K$43,0))</f>
        <v>Kramer_Inyokern</v>
      </c>
      <c r="F54" s="12" t="str">
        <f>'FC-EO-detail'!A62</f>
        <v>Kramer_Inyokern_Solar</v>
      </c>
      <c r="G54" s="3" t="s">
        <v>128</v>
      </c>
      <c r="H54" s="13">
        <f>'FC-EO-detail'!F62</f>
        <v>0</v>
      </c>
      <c r="I54" s="13">
        <f>'FC-EO-detail'!M62</f>
        <v>0</v>
      </c>
      <c r="J54" s="13">
        <f>'FC-EO-detail'!T62</f>
        <v>0</v>
      </c>
      <c r="K54" s="13">
        <f>'FC-EO-detail'!AA62</f>
        <v>0</v>
      </c>
      <c r="L54" s="13">
        <f>'FC-EO-detail'!AH62</f>
        <v>0</v>
      </c>
      <c r="N54" s="45" t="s">
        <v>130</v>
      </c>
      <c r="O54" s="14">
        <v>1101.3152117199579</v>
      </c>
      <c r="P54" s="14">
        <v>2000.0033050684015</v>
      </c>
      <c r="Q54" s="14">
        <v>6250.0096646004586</v>
      </c>
      <c r="R54" s="14">
        <v>2000.0033050684015</v>
      </c>
      <c r="S54" s="14">
        <v>6249.9996651780075</v>
      </c>
    </row>
    <row r="55" spans="1:26" x14ac:dyDescent="0.25">
      <c r="A55" s="12" t="str">
        <f t="shared" si="6"/>
        <v>Solar In-state</v>
      </c>
      <c r="B55" s="12" t="str">
        <f t="shared" si="7"/>
        <v>Solar EO</v>
      </c>
      <c r="C55" s="12" t="str">
        <f>INDEX(lookups!$C$11:$C$52,MATCH($F55,lookups!$A$11:$A$52,0))</f>
        <v>Solar</v>
      </c>
      <c r="D55" s="12" t="str">
        <f>INDEX(lookups!$D$11:$D$52,MATCH($F55,lookups!$A$11:$A$52,0))</f>
        <v>In-state</v>
      </c>
      <c r="E55" s="12" t="str">
        <f>INDEX(lookups!$L$2:$L$43,MATCH($F55,lookups!$K$2:$K$43,0))</f>
        <v>Mountain_Pass_El_Dorado</v>
      </c>
      <c r="F55" s="12" t="str">
        <f>'FC-EO-detail'!A63</f>
        <v>Mountain_Pass_El_Dorado_Solar</v>
      </c>
      <c r="G55" s="3" t="s">
        <v>128</v>
      </c>
      <c r="H55" s="13">
        <f>'FC-EO-detail'!F63</f>
        <v>0</v>
      </c>
      <c r="I55" s="13">
        <f>'FC-EO-detail'!M63</f>
        <v>0</v>
      </c>
      <c r="J55" s="13">
        <f>'FC-EO-detail'!T63</f>
        <v>0</v>
      </c>
      <c r="K55" s="13">
        <f>'FC-EO-detail'!AA63</f>
        <v>0</v>
      </c>
      <c r="L55" s="13">
        <f>'FC-EO-detail'!AH63</f>
        <v>0</v>
      </c>
    </row>
    <row r="56" spans="1:26" x14ac:dyDescent="0.25">
      <c r="A56" s="12" t="str">
        <f t="shared" si="6"/>
        <v>Solar In-state</v>
      </c>
      <c r="B56" s="12" t="str">
        <f t="shared" si="7"/>
        <v>Solar EO</v>
      </c>
      <c r="C56" s="12" t="str">
        <f>INDEX(lookups!$C$11:$C$52,MATCH($F56,lookups!$A$11:$A$52,0))</f>
        <v>Solar</v>
      </c>
      <c r="D56" s="12" t="str">
        <f>INDEX(lookups!$D$11:$D$52,MATCH($F56,lookups!$A$11:$A$52,0))</f>
        <v>In-state</v>
      </c>
      <c r="E56" s="12" t="str">
        <f>INDEX(lookups!$L$2:$L$43,MATCH($F56,lookups!$K$2:$K$43,0))</f>
        <v>Southern_California_Desert</v>
      </c>
      <c r="F56" s="12" t="str">
        <f>'FC-EO-detail'!A64</f>
        <v>Southern_California_Desert_Solar</v>
      </c>
      <c r="G56" s="3" t="s">
        <v>128</v>
      </c>
      <c r="H56" s="13">
        <f>'FC-EO-detail'!F64</f>
        <v>0</v>
      </c>
      <c r="I56" s="13">
        <f>'FC-EO-detail'!M64</f>
        <v>0</v>
      </c>
      <c r="J56" s="13">
        <f>'FC-EO-detail'!T64</f>
        <v>0</v>
      </c>
      <c r="K56" s="13">
        <f>'FC-EO-detail'!AA64</f>
        <v>0</v>
      </c>
      <c r="L56" s="13">
        <f>'FC-EO-detail'!AH64</f>
        <v>0</v>
      </c>
    </row>
    <row r="57" spans="1:26" x14ac:dyDescent="0.25">
      <c r="A57" s="12" t="str">
        <f t="shared" si="6"/>
        <v>Solar In-state</v>
      </c>
      <c r="B57" s="12" t="str">
        <f t="shared" si="7"/>
        <v>Solar EO</v>
      </c>
      <c r="C57" s="12" t="str">
        <f>INDEX(lookups!$C$11:$C$52,MATCH($F57,lookups!$A$11:$A$52,0))</f>
        <v>Solar</v>
      </c>
      <c r="D57" s="12" t="str">
        <f>INDEX(lookups!$D$11:$D$52,MATCH($F57,lookups!$A$11:$A$52,0))</f>
        <v>In-state</v>
      </c>
      <c r="E57" s="12" t="str">
        <f>INDEX(lookups!$L$2:$L$43,MATCH($F57,lookups!$K$2:$K$43,0))</f>
        <v>Riverside_East_Palm_Springs</v>
      </c>
      <c r="F57" s="12" t="str">
        <f>'FC-EO-detail'!A65</f>
        <v>Riverside_East_Palm_Springs_Solar</v>
      </c>
      <c r="G57" s="3" t="s">
        <v>128</v>
      </c>
      <c r="H57" s="13">
        <f>'FC-EO-detail'!F65</f>
        <v>0</v>
      </c>
      <c r="I57" s="13">
        <f>'FC-EO-detail'!M65</f>
        <v>2565.8497179722681</v>
      </c>
      <c r="J57" s="13">
        <f>'FC-EO-detail'!T65</f>
        <v>301.51249725113337</v>
      </c>
      <c r="K57" s="13">
        <f>'FC-EO-detail'!AA65</f>
        <v>2515.5389391884978</v>
      </c>
      <c r="L57" s="13">
        <f>'FC-EO-detail'!AH65</f>
        <v>251.20171846736341</v>
      </c>
    </row>
    <row r="58" spans="1:26" x14ac:dyDescent="0.25">
      <c r="A58" s="12" t="str">
        <f t="shared" si="6"/>
        <v>Solar In-state</v>
      </c>
      <c r="B58" s="12" t="str">
        <f t="shared" si="7"/>
        <v>Solar EO</v>
      </c>
      <c r="C58" s="12" t="str">
        <f>INDEX(lookups!$C$11:$C$52,MATCH($F58,lookups!$A$11:$A$52,0))</f>
        <v>Solar</v>
      </c>
      <c r="D58" s="12" t="str">
        <f>INDEX(lookups!$D$11:$D$52,MATCH($F58,lookups!$A$11:$A$52,0))</f>
        <v>In-state</v>
      </c>
      <c r="E58" s="12" t="str">
        <f>INDEX(lookups!$L$2:$L$43,MATCH($F58,lookups!$K$2:$K$43,0))</f>
        <v>Greater_Imperial</v>
      </c>
      <c r="F58" s="12" t="str">
        <f>'FC-EO-detail'!A66</f>
        <v>Greater_Imperial_Solar</v>
      </c>
      <c r="G58" s="3" t="s">
        <v>128</v>
      </c>
      <c r="H58" s="13">
        <f>'FC-EO-detail'!F66</f>
        <v>0</v>
      </c>
      <c r="I58" s="13">
        <f>'FC-EO-detail'!M66</f>
        <v>776.64280615671987</v>
      </c>
      <c r="J58" s="13">
        <f>'FC-EO-detail'!T66</f>
        <v>776.64280615671987</v>
      </c>
      <c r="K58" s="13">
        <f>'FC-EO-detail'!AA66</f>
        <v>776.64280615671987</v>
      </c>
      <c r="L58" s="13">
        <f>'FC-EO-detail'!AH66</f>
        <v>776.64280615671987</v>
      </c>
    </row>
    <row r="59" spans="1:26" x14ac:dyDescent="0.25">
      <c r="A59" s="12" t="str">
        <f t="shared" si="6"/>
        <v>Solar In-state</v>
      </c>
      <c r="B59" s="12" t="str">
        <f t="shared" si="7"/>
        <v>Solar EO</v>
      </c>
      <c r="C59" s="12" t="str">
        <f>INDEX(lookups!$C$11:$C$52,MATCH($F59,lookups!$A$11:$A$52,0))</f>
        <v>Solar</v>
      </c>
      <c r="D59" s="12" t="str">
        <f>INDEX(lookups!$D$11:$D$52,MATCH($F59,lookups!$A$11:$A$52,0))</f>
        <v>In-state</v>
      </c>
      <c r="E59" s="12" t="str">
        <f>INDEX(lookups!$L$2:$L$43,MATCH($F59,lookups!$K$2:$K$43,0))</f>
        <v>None</v>
      </c>
      <c r="F59" s="12" t="str">
        <f>'FC-EO-detail'!A67</f>
        <v>Distributed_Solar</v>
      </c>
      <c r="G59" s="3" t="s">
        <v>128</v>
      </c>
      <c r="H59" s="13">
        <f>'FC-EO-detail'!F67</f>
        <v>0</v>
      </c>
      <c r="I59" s="13">
        <f>'FC-EO-detail'!M67</f>
        <v>0</v>
      </c>
      <c r="J59" s="13">
        <f>'FC-EO-detail'!T67</f>
        <v>0</v>
      </c>
      <c r="K59" s="13">
        <f>'FC-EO-detail'!AA67</f>
        <v>0</v>
      </c>
      <c r="L59" s="13">
        <f>'FC-EO-detail'!AH67</f>
        <v>0</v>
      </c>
    </row>
    <row r="60" spans="1:26" x14ac:dyDescent="0.25">
      <c r="A60" s="12" t="str">
        <f t="shared" si="6"/>
        <v>Solar OOS</v>
      </c>
      <c r="B60" s="12" t="str">
        <f t="shared" si="7"/>
        <v>Solar EO</v>
      </c>
      <c r="C60" s="12" t="str">
        <f>INDEX(lookups!$C$11:$C$52,MATCH($F60,lookups!$A$11:$A$52,0))</f>
        <v>Solar</v>
      </c>
      <c r="D60" s="12" t="str">
        <f>INDEX(lookups!$D$11:$D$52,MATCH($F60,lookups!$A$11:$A$52,0))</f>
        <v>OOS</v>
      </c>
      <c r="E60" s="12" t="str">
        <f>INDEX(lookups!$L$2:$L$43,MATCH($F60,lookups!$K$2:$K$43,0))</f>
        <v>Greater_Imperial</v>
      </c>
      <c r="F60" s="12" t="str">
        <f>'FC-EO-detail'!A68</f>
        <v>Baja_California_Solar</v>
      </c>
      <c r="G60" s="3" t="s">
        <v>128</v>
      </c>
      <c r="H60" s="13">
        <f>'FC-EO-detail'!F68</f>
        <v>0</v>
      </c>
      <c r="I60" s="13">
        <f>'FC-EO-detail'!M68</f>
        <v>0</v>
      </c>
      <c r="J60" s="13">
        <f>'FC-EO-detail'!T68</f>
        <v>0</v>
      </c>
      <c r="K60" s="13">
        <f>'FC-EO-detail'!AA68</f>
        <v>0</v>
      </c>
      <c r="L60" s="13">
        <f>'FC-EO-detail'!AH68</f>
        <v>0</v>
      </c>
    </row>
    <row r="61" spans="1:26" x14ac:dyDescent="0.25">
      <c r="A61" s="12" t="str">
        <f t="shared" si="6"/>
        <v>Solar OOS</v>
      </c>
      <c r="B61" s="12" t="str">
        <f t="shared" si="7"/>
        <v>Solar EO</v>
      </c>
      <c r="C61" s="12" t="str">
        <f>INDEX(lookups!$C$11:$C$52,MATCH($F61,lookups!$A$11:$A$52,0))</f>
        <v>Solar</v>
      </c>
      <c r="D61" s="12" t="str">
        <f>INDEX(lookups!$D$11:$D$52,MATCH($F61,lookups!$A$11:$A$52,0))</f>
        <v>OOS</v>
      </c>
      <c r="E61" s="12" t="str">
        <f>INDEX(lookups!$L$2:$L$43,MATCH($F61,lookups!$K$2:$K$43,0))</f>
        <v>Mountain_Pass_El_Dorado</v>
      </c>
      <c r="F61" s="12" t="str">
        <f>'FC-EO-detail'!A69</f>
        <v>Utah_Solar</v>
      </c>
      <c r="G61" s="3" t="s">
        <v>128</v>
      </c>
      <c r="H61" s="13">
        <f>'FC-EO-detail'!F69</f>
        <v>0</v>
      </c>
      <c r="I61" s="13">
        <f>'FC-EO-detail'!M69</f>
        <v>0</v>
      </c>
      <c r="J61" s="13">
        <f>'FC-EO-detail'!T69</f>
        <v>0</v>
      </c>
      <c r="K61" s="13">
        <f>'FC-EO-detail'!AA69</f>
        <v>0</v>
      </c>
      <c r="L61" s="13">
        <f>'FC-EO-detail'!AH69</f>
        <v>0</v>
      </c>
    </row>
    <row r="62" spans="1:26" x14ac:dyDescent="0.25">
      <c r="A62" s="12" t="str">
        <f t="shared" si="6"/>
        <v>Solar In-state</v>
      </c>
      <c r="B62" s="12" t="str">
        <f t="shared" si="7"/>
        <v>Solar EO</v>
      </c>
      <c r="C62" s="12" t="str">
        <f>INDEX(lookups!$C$11:$C$52,MATCH($F62,lookups!$A$11:$A$52,0))</f>
        <v>Solar</v>
      </c>
      <c r="D62" s="12" t="str">
        <f>INDEX(lookups!$D$11:$D$52,MATCH($F62,lookups!$A$11:$A$52,0))</f>
        <v>In-state</v>
      </c>
      <c r="E62" s="12" t="str">
        <f>INDEX(lookups!$L$2:$L$43,MATCH($F62,lookups!$K$2:$K$43,0))</f>
        <v>Mountain_Pass_El_Dorado</v>
      </c>
      <c r="F62" s="12" t="str">
        <f>'FC-EO-detail'!A70</f>
        <v>Southern_Nevada_Solar</v>
      </c>
      <c r="G62" s="3" t="s">
        <v>128</v>
      </c>
      <c r="H62" s="13">
        <f>'FC-EO-detail'!F70</f>
        <v>2204.3484009544554</v>
      </c>
      <c r="I62" s="13">
        <f>'FC-EO-detail'!M70</f>
        <v>1505.0389102825723</v>
      </c>
      <c r="J62" s="13">
        <f>'FC-EO-detail'!T70</f>
        <v>0</v>
      </c>
      <c r="K62" s="13">
        <f>'FC-EO-detail'!AA70</f>
        <v>1505.0389102825723</v>
      </c>
      <c r="L62" s="13">
        <f>'FC-EO-detail'!AH70</f>
        <v>0</v>
      </c>
    </row>
    <row r="63" spans="1:26" x14ac:dyDescent="0.25">
      <c r="A63" s="12" t="str">
        <f t="shared" si="6"/>
        <v>Solar OOS</v>
      </c>
      <c r="B63" s="12" t="str">
        <f t="shared" si="7"/>
        <v>Solar EO</v>
      </c>
      <c r="C63" s="12" t="str">
        <f>INDEX(lookups!$C$11:$C$52,MATCH($F63,lookups!$A$11:$A$52,0))</f>
        <v>Solar</v>
      </c>
      <c r="D63" s="12" t="str">
        <f>INDEX(lookups!$D$11:$D$52,MATCH($F63,lookups!$A$11:$A$52,0))</f>
        <v>OOS</v>
      </c>
      <c r="E63" s="12" t="str">
        <f>INDEX(lookups!$L$2:$L$43,MATCH($F63,lookups!$K$2:$K$43,0))</f>
        <v>Riverside_East_Palm_Springs</v>
      </c>
      <c r="F63" s="12" t="str">
        <f>'FC-EO-detail'!A71</f>
        <v>Arizona_Solar</v>
      </c>
      <c r="G63" s="3" t="s">
        <v>128</v>
      </c>
      <c r="H63" s="13">
        <f>'FC-EO-detail'!F71</f>
        <v>0</v>
      </c>
      <c r="I63" s="13">
        <f>'FC-EO-detail'!M71</f>
        <v>0</v>
      </c>
      <c r="J63" s="13">
        <f>'FC-EO-detail'!T71</f>
        <v>0</v>
      </c>
      <c r="K63" s="13">
        <f>'FC-EO-detail'!AA71</f>
        <v>0</v>
      </c>
      <c r="L63" s="13">
        <f>'FC-EO-detail'!AH71</f>
        <v>0</v>
      </c>
    </row>
    <row r="64" spans="1:26" x14ac:dyDescent="0.25">
      <c r="A64" s="12" t="str">
        <f t="shared" si="6"/>
        <v>Solar OOS</v>
      </c>
      <c r="B64" s="12" t="str">
        <f t="shared" si="7"/>
        <v>Solar EO</v>
      </c>
      <c r="C64" s="12" t="str">
        <f>INDEX(lookups!$C$11:$C$52,MATCH($F64,lookups!$A$11:$A$52,0))</f>
        <v>Solar</v>
      </c>
      <c r="D64" s="12" t="str">
        <f>INDEX(lookups!$D$11:$D$52,MATCH($F64,lookups!$A$11:$A$52,0))</f>
        <v>OOS</v>
      </c>
      <c r="E64" s="12" t="str">
        <f>INDEX(lookups!$L$2:$L$43,MATCH($F64,lookups!$K$2:$K$43,0))</f>
        <v>Riverside_East_Palm_Springs</v>
      </c>
      <c r="F64" s="12" t="str">
        <f>'FC-EO-detail'!A72</f>
        <v>New_Mexico_Solar</v>
      </c>
      <c r="G64" s="3" t="s">
        <v>128</v>
      </c>
      <c r="H64" s="13">
        <f>'FC-EO-detail'!F72</f>
        <v>0</v>
      </c>
      <c r="I64" s="13">
        <f>'FC-EO-detail'!M72</f>
        <v>0</v>
      </c>
      <c r="J64" s="13">
        <f>'FC-EO-detail'!T72</f>
        <v>0</v>
      </c>
      <c r="K64" s="13">
        <f>'FC-EO-detail'!AA72</f>
        <v>0</v>
      </c>
      <c r="L64" s="13">
        <f>'FC-EO-detail'!AH72</f>
        <v>0</v>
      </c>
    </row>
    <row r="65" spans="1:12" x14ac:dyDescent="0.25">
      <c r="A65" s="12" t="str">
        <f t="shared" si="6"/>
        <v>Wind In-state</v>
      </c>
      <c r="B65" s="12" t="str">
        <f t="shared" si="7"/>
        <v>Wind EO</v>
      </c>
      <c r="C65" s="12" t="str">
        <f>INDEX(lookups!$C$11:$C$52,MATCH($F65,lookups!$A$11:$A$52,0))</f>
        <v>Wind</v>
      </c>
      <c r="D65" s="12" t="str">
        <f>INDEX(lookups!$D$11:$D$52,MATCH($F65,lookups!$A$11:$A$52,0))</f>
        <v>In-state</v>
      </c>
      <c r="E65" s="12" t="str">
        <f>INDEX(lookups!$L$2:$L$43,MATCH($F65,lookups!$K$2:$K$43,0))</f>
        <v>Northern_California</v>
      </c>
      <c r="F65" s="12" t="str">
        <f>'FC-EO-detail'!A73</f>
        <v>Northern_California_Wind</v>
      </c>
      <c r="G65" s="3" t="s">
        <v>128</v>
      </c>
      <c r="H65" s="13">
        <f>'FC-EO-detail'!F73</f>
        <v>0</v>
      </c>
      <c r="I65" s="13">
        <f>'FC-EO-detail'!M73</f>
        <v>0</v>
      </c>
      <c r="J65" s="13">
        <f>'FC-EO-detail'!T73</f>
        <v>0</v>
      </c>
      <c r="K65" s="13">
        <f>'FC-EO-detail'!AA73</f>
        <v>0</v>
      </c>
      <c r="L65" s="13">
        <f>'FC-EO-detail'!AH73</f>
        <v>0</v>
      </c>
    </row>
    <row r="66" spans="1:12" x14ac:dyDescent="0.25">
      <c r="A66" s="12" t="str">
        <f t="shared" si="6"/>
        <v>Wind In-state</v>
      </c>
      <c r="B66" s="12" t="str">
        <f t="shared" si="7"/>
        <v>Wind EO</v>
      </c>
      <c r="C66" s="12" t="str">
        <f>INDEX(lookups!$C$11:$C$52,MATCH($F66,lookups!$A$11:$A$52,0))</f>
        <v>Wind</v>
      </c>
      <c r="D66" s="12" t="str">
        <f>INDEX(lookups!$D$11:$D$52,MATCH($F66,lookups!$A$11:$A$52,0))</f>
        <v>In-state</v>
      </c>
      <c r="E66" s="12" t="str">
        <f>INDEX(lookups!$L$2:$L$43,MATCH($F66,lookups!$K$2:$K$43,0))</f>
        <v>Solano</v>
      </c>
      <c r="F66" s="12" t="str">
        <f>'FC-EO-detail'!A74</f>
        <v>Solano_Wind</v>
      </c>
      <c r="G66" s="3" t="s">
        <v>128</v>
      </c>
      <c r="H66" s="13">
        <f>'FC-EO-detail'!F74</f>
        <v>642.99651279836792</v>
      </c>
      <c r="I66" s="13">
        <f>'FC-EO-detail'!M74</f>
        <v>642.99651279836792</v>
      </c>
      <c r="J66" s="13">
        <f>'FC-EO-detail'!T74</f>
        <v>642.99651279836792</v>
      </c>
      <c r="K66" s="13">
        <f>'FC-EO-detail'!AA74</f>
        <v>61.908329536356533</v>
      </c>
      <c r="L66" s="13">
        <f>'FC-EO-detail'!AH74</f>
        <v>61.908329536356533</v>
      </c>
    </row>
    <row r="67" spans="1:12" x14ac:dyDescent="0.25">
      <c r="A67" s="12" t="str">
        <f t="shared" si="6"/>
        <v>Wind In-state</v>
      </c>
      <c r="B67" s="12" t="str">
        <f t="shared" si="7"/>
        <v>Wind EO</v>
      </c>
      <c r="C67" s="12" t="str">
        <f>INDEX(lookups!$C$11:$C$52,MATCH($F67,lookups!$A$11:$A$52,0))</f>
        <v>Wind</v>
      </c>
      <c r="D67" s="12" t="str">
        <f>INDEX(lookups!$D$11:$D$52,MATCH($F67,lookups!$A$11:$A$52,0))</f>
        <v>In-state</v>
      </c>
      <c r="E67" s="12" t="str">
        <f>INDEX(lookups!$L$2:$L$43,MATCH($F67,lookups!$K$2:$K$43,0))</f>
        <v>Central_Valley_North_Los_Banos</v>
      </c>
      <c r="F67" s="12" t="str">
        <f>'FC-EO-detail'!A75</f>
        <v>Central_Valley_North_Los_Banos_Wind</v>
      </c>
      <c r="G67" s="3" t="s">
        <v>128</v>
      </c>
      <c r="H67" s="13">
        <f>'FC-EO-detail'!F75</f>
        <v>0</v>
      </c>
      <c r="I67" s="13">
        <f>'FC-EO-detail'!M75</f>
        <v>0</v>
      </c>
      <c r="J67" s="13">
        <f>'FC-EO-detail'!T75</f>
        <v>0</v>
      </c>
      <c r="K67" s="13">
        <f>'FC-EO-detail'!AA75</f>
        <v>0</v>
      </c>
      <c r="L67" s="13">
        <f>'FC-EO-detail'!AH75</f>
        <v>0</v>
      </c>
    </row>
    <row r="68" spans="1:12" x14ac:dyDescent="0.25">
      <c r="A68" s="12" t="str">
        <f t="shared" si="6"/>
        <v>Wind In-state</v>
      </c>
      <c r="B68" s="12" t="str">
        <f t="shared" si="7"/>
        <v>Wind EO</v>
      </c>
      <c r="C68" s="12" t="str">
        <f>INDEX(lookups!$C$11:$C$52,MATCH($F68,lookups!$A$11:$A$52,0))</f>
        <v>Wind</v>
      </c>
      <c r="D68" s="12" t="str">
        <f>INDEX(lookups!$D$11:$D$52,MATCH($F68,lookups!$A$11:$A$52,0))</f>
        <v>In-state</v>
      </c>
      <c r="E68" s="12" t="str">
        <f>INDEX(lookups!$L$2:$L$43,MATCH($F68,lookups!$K$2:$K$43,0))</f>
        <v>Greater_Carrizo</v>
      </c>
      <c r="F68" s="12" t="str">
        <f>'FC-EO-detail'!A76</f>
        <v>Greater_Carrizo_Wind</v>
      </c>
      <c r="G68" s="3" t="s">
        <v>128</v>
      </c>
      <c r="H68" s="13">
        <f>'FC-EO-detail'!F76</f>
        <v>160.14912049185486</v>
      </c>
      <c r="I68" s="13">
        <f>'FC-EO-detail'!M76</f>
        <v>160.14912049185486</v>
      </c>
      <c r="J68" s="13">
        <f>'FC-EO-detail'!T76</f>
        <v>160.14912049185486</v>
      </c>
      <c r="K68" s="13">
        <f>'FC-EO-detail'!AA76</f>
        <v>200.18640061481858</v>
      </c>
      <c r="L68" s="13">
        <f>'FC-EO-detail'!AH76</f>
        <v>200.18640061481858</v>
      </c>
    </row>
    <row r="69" spans="1:12" x14ac:dyDescent="0.25">
      <c r="A69" s="12" t="str">
        <f t="shared" si="6"/>
        <v>Wind In-state</v>
      </c>
      <c r="B69" s="12" t="str">
        <f t="shared" si="7"/>
        <v>Wind EO</v>
      </c>
      <c r="C69" s="12" t="str">
        <f>INDEX(lookups!$C$11:$C$52,MATCH($F69,lookups!$A$11:$A$52,0))</f>
        <v>Wind</v>
      </c>
      <c r="D69" s="12" t="str">
        <f>INDEX(lookups!$D$11:$D$52,MATCH($F69,lookups!$A$11:$A$52,0))</f>
        <v>In-state</v>
      </c>
      <c r="E69" s="12" t="str">
        <f>INDEX(lookups!$L$2:$L$43,MATCH($F69,lookups!$K$2:$K$43,0))</f>
        <v>Tehachapi</v>
      </c>
      <c r="F69" s="12" t="str">
        <f>'FC-EO-detail'!A77</f>
        <v>Tehachapi_Wind</v>
      </c>
      <c r="G69" s="3" t="s">
        <v>128</v>
      </c>
      <c r="H69" s="13">
        <f>'FC-EO-detail'!F77</f>
        <v>0</v>
      </c>
      <c r="I69" s="13">
        <f>'FC-EO-detail'!M77</f>
        <v>0</v>
      </c>
      <c r="J69" s="13">
        <f>'FC-EO-detail'!T77</f>
        <v>0</v>
      </c>
      <c r="K69" s="13">
        <f>'FC-EO-detail'!AA77</f>
        <v>0</v>
      </c>
      <c r="L69" s="13">
        <f>'FC-EO-detail'!AH77</f>
        <v>0</v>
      </c>
    </row>
    <row r="70" spans="1:12" x14ac:dyDescent="0.25">
      <c r="A70" s="12" t="str">
        <f t="shared" si="6"/>
        <v>Wind In-state</v>
      </c>
      <c r="B70" s="12" t="str">
        <f t="shared" si="7"/>
        <v>Wind EO</v>
      </c>
      <c r="C70" s="12" t="str">
        <f>INDEX(lookups!$C$11:$C$52,MATCH($F70,lookups!$A$11:$A$52,0))</f>
        <v>Wind</v>
      </c>
      <c r="D70" s="12" t="str">
        <f>INDEX(lookups!$D$11:$D$52,MATCH($F70,lookups!$A$11:$A$52,0))</f>
        <v>In-state</v>
      </c>
      <c r="E70" s="12" t="str">
        <f>INDEX(lookups!$L$2:$L$43,MATCH($F70,lookups!$K$2:$K$43,0))</f>
        <v>Kramer_Inyokern</v>
      </c>
      <c r="F70" s="12" t="str">
        <f>'FC-EO-detail'!A78</f>
        <v>Kramer_Inyokern_Wind</v>
      </c>
      <c r="G70" s="3" t="s">
        <v>128</v>
      </c>
      <c r="H70" s="13">
        <f>'FC-EO-detail'!F78</f>
        <v>0</v>
      </c>
      <c r="I70" s="13">
        <f>'FC-EO-detail'!M78</f>
        <v>0</v>
      </c>
      <c r="J70" s="13">
        <f>'FC-EO-detail'!T78</f>
        <v>0</v>
      </c>
      <c r="K70" s="13">
        <f>'FC-EO-detail'!AA78</f>
        <v>0</v>
      </c>
      <c r="L70" s="13">
        <f>'FC-EO-detail'!AH78</f>
        <v>0</v>
      </c>
    </row>
    <row r="71" spans="1:12" x14ac:dyDescent="0.25">
      <c r="A71" s="12" t="str">
        <f t="shared" si="6"/>
        <v>Wind In-state</v>
      </c>
      <c r="B71" s="12" t="str">
        <f t="shared" si="7"/>
        <v>Wind EO</v>
      </c>
      <c r="C71" s="12" t="str">
        <f>INDEX(lookups!$C$11:$C$52,MATCH($F71,lookups!$A$11:$A$52,0))</f>
        <v>Wind</v>
      </c>
      <c r="D71" s="12" t="str">
        <f>INDEX(lookups!$D$11:$D$52,MATCH($F71,lookups!$A$11:$A$52,0))</f>
        <v>In-state</v>
      </c>
      <c r="E71" s="12" t="str">
        <f>INDEX(lookups!$L$2:$L$43,MATCH($F71,lookups!$K$2:$K$43,0))</f>
        <v>Southern_California_Desert</v>
      </c>
      <c r="F71" s="12" t="str">
        <f>'FC-EO-detail'!A79</f>
        <v>Southern_California_Desert_Wind</v>
      </c>
      <c r="G71" s="3" t="s">
        <v>128</v>
      </c>
      <c r="H71" s="13">
        <f>'FC-EO-detail'!F79</f>
        <v>0</v>
      </c>
      <c r="I71" s="13">
        <f>'FC-EO-detail'!M79</f>
        <v>0</v>
      </c>
      <c r="J71" s="13">
        <f>'FC-EO-detail'!T79</f>
        <v>0</v>
      </c>
      <c r="K71" s="13">
        <f>'FC-EO-detail'!AA79</f>
        <v>0</v>
      </c>
      <c r="L71" s="13">
        <f>'FC-EO-detail'!AH79</f>
        <v>0</v>
      </c>
    </row>
    <row r="72" spans="1:12" x14ac:dyDescent="0.25">
      <c r="A72" s="12" t="str">
        <f t="shared" si="6"/>
        <v>Wind In-state</v>
      </c>
      <c r="B72" s="12" t="str">
        <f t="shared" si="7"/>
        <v>Wind EO</v>
      </c>
      <c r="C72" s="12" t="str">
        <f>INDEX(lookups!$C$11:$C$52,MATCH($F72,lookups!$A$11:$A$52,0))</f>
        <v>Wind</v>
      </c>
      <c r="D72" s="12" t="str">
        <f>INDEX(lookups!$D$11:$D$52,MATCH($F72,lookups!$A$11:$A$52,0))</f>
        <v>In-state</v>
      </c>
      <c r="E72" s="12" t="str">
        <f>INDEX(lookups!$L$2:$L$43,MATCH($F72,lookups!$K$2:$K$43,0))</f>
        <v>Riverside_East_Palm_Springs</v>
      </c>
      <c r="F72" s="12" t="str">
        <f>'FC-EO-detail'!A80</f>
        <v>Riverside_East_Palm_Springs_Wind</v>
      </c>
      <c r="G72" s="3" t="s">
        <v>128</v>
      </c>
      <c r="H72" s="13">
        <f>'FC-EO-detail'!F80</f>
        <v>0</v>
      </c>
      <c r="I72" s="13">
        <f>'FC-EO-detail'!M80</f>
        <v>0</v>
      </c>
      <c r="J72" s="13">
        <f>'FC-EO-detail'!T80</f>
        <v>0</v>
      </c>
      <c r="K72" s="13">
        <f>'FC-EO-detail'!AA80</f>
        <v>0</v>
      </c>
      <c r="L72" s="13">
        <f>'FC-EO-detail'!AH80</f>
        <v>0</v>
      </c>
    </row>
    <row r="73" spans="1:12" x14ac:dyDescent="0.25">
      <c r="A73" s="12" t="str">
        <f t="shared" si="6"/>
        <v>Wind In-state</v>
      </c>
      <c r="B73" s="12" t="str">
        <f t="shared" si="7"/>
        <v>Wind EO</v>
      </c>
      <c r="C73" s="12" t="str">
        <f>INDEX(lookups!$C$11:$C$52,MATCH($F73,lookups!$A$11:$A$52,0))</f>
        <v>Wind</v>
      </c>
      <c r="D73" s="12" t="str">
        <f>INDEX(lookups!$D$11:$D$52,MATCH($F73,lookups!$A$11:$A$52,0))</f>
        <v>In-state</v>
      </c>
      <c r="E73" s="12" t="str">
        <f>INDEX(lookups!$L$2:$L$43,MATCH($F73,lookups!$K$2:$K$43,0))</f>
        <v>Greater_Imperial</v>
      </c>
      <c r="F73" s="12" t="str">
        <f>'FC-EO-detail'!A81</f>
        <v>Greater_Imperial_Wind</v>
      </c>
      <c r="G73" s="3" t="s">
        <v>128</v>
      </c>
      <c r="H73" s="13">
        <f>'FC-EO-detail'!F81</f>
        <v>0</v>
      </c>
      <c r="I73" s="13">
        <f>'FC-EO-detail'!M81</f>
        <v>0</v>
      </c>
      <c r="J73" s="13">
        <f>'FC-EO-detail'!T81</f>
        <v>0</v>
      </c>
      <c r="K73" s="13">
        <f>'FC-EO-detail'!AA81</f>
        <v>0</v>
      </c>
      <c r="L73" s="13">
        <f>'FC-EO-detail'!AH81</f>
        <v>0</v>
      </c>
    </row>
    <row r="74" spans="1:12" x14ac:dyDescent="0.25">
      <c r="A74" s="12" t="str">
        <f t="shared" si="6"/>
        <v>Wind In-state</v>
      </c>
      <c r="B74" s="12" t="str">
        <f t="shared" si="7"/>
        <v>Wind EO</v>
      </c>
      <c r="C74" s="12" t="str">
        <f>INDEX(lookups!$C$11:$C$52,MATCH($F74,lookups!$A$11:$A$52,0))</f>
        <v>Wind</v>
      </c>
      <c r="D74" s="12" t="str">
        <f>INDEX(lookups!$D$11:$D$52,MATCH($F74,lookups!$A$11:$A$52,0))</f>
        <v>In-state</v>
      </c>
      <c r="E74" s="12" t="str">
        <f>INDEX(lookups!$L$2:$L$43,MATCH($F74,lookups!$K$2:$K$43,0))</f>
        <v>None</v>
      </c>
      <c r="F74" s="12" t="str">
        <f>'FC-EO-detail'!A82</f>
        <v>Distributed_Wind</v>
      </c>
      <c r="G74" s="3" t="s">
        <v>128</v>
      </c>
      <c r="H74" s="13">
        <f>'FC-EO-detail'!F82</f>
        <v>0</v>
      </c>
      <c r="I74" s="13">
        <f>'FC-EO-detail'!M82</f>
        <v>0</v>
      </c>
      <c r="J74" s="13">
        <f>'FC-EO-detail'!T82</f>
        <v>0</v>
      </c>
      <c r="K74" s="13">
        <f>'FC-EO-detail'!AA82</f>
        <v>0</v>
      </c>
      <c r="L74" s="13">
        <f>'FC-EO-detail'!AH82</f>
        <v>0</v>
      </c>
    </row>
    <row r="75" spans="1:12" x14ac:dyDescent="0.25">
      <c r="A75" s="12" t="str">
        <f t="shared" si="6"/>
        <v>Wind OOS</v>
      </c>
      <c r="B75" s="12" t="str">
        <f t="shared" si="7"/>
        <v>Wind EO</v>
      </c>
      <c r="C75" s="12" t="str">
        <f>INDEX(lookups!$C$11:$C$52,MATCH($F75,lookups!$A$11:$A$52,0))</f>
        <v>Wind</v>
      </c>
      <c r="D75" s="12" t="str">
        <f>INDEX(lookups!$D$11:$D$52,MATCH($F75,lookups!$A$11:$A$52,0))</f>
        <v>OOS</v>
      </c>
      <c r="E75" s="12" t="str">
        <f>INDEX(lookups!$L$2:$L$43,MATCH($F75,lookups!$K$2:$K$43,0))</f>
        <v>Greater_Imperial</v>
      </c>
      <c r="F75" s="12" t="str">
        <f>'FC-EO-detail'!A83</f>
        <v>Baja_California_Wind</v>
      </c>
      <c r="G75" s="3" t="s">
        <v>128</v>
      </c>
      <c r="H75" s="13">
        <f>'FC-EO-detail'!F83</f>
        <v>0</v>
      </c>
      <c r="I75" s="13">
        <f>'FC-EO-detail'!M83</f>
        <v>0</v>
      </c>
      <c r="J75" s="13">
        <f>'FC-EO-detail'!T83</f>
        <v>0</v>
      </c>
      <c r="K75" s="13">
        <f>'FC-EO-detail'!AA83</f>
        <v>0</v>
      </c>
      <c r="L75" s="13">
        <f>'FC-EO-detail'!AH83</f>
        <v>0</v>
      </c>
    </row>
    <row r="76" spans="1:12" x14ac:dyDescent="0.25">
      <c r="A76" s="12" t="str">
        <f t="shared" si="6"/>
        <v>Wind OOS</v>
      </c>
      <c r="B76" s="12" t="str">
        <f t="shared" si="7"/>
        <v>Wind EO</v>
      </c>
      <c r="C76" s="12" t="str">
        <f>INDEX(lookups!$C$11:$C$52,MATCH($F76,lookups!$A$11:$A$52,0))</f>
        <v>Wind</v>
      </c>
      <c r="D76" s="12" t="str">
        <f>INDEX(lookups!$D$11:$D$52,MATCH($F76,lookups!$A$11:$A$52,0))</f>
        <v>OOS</v>
      </c>
      <c r="E76" s="12" t="str">
        <f>INDEX(lookups!$L$2:$L$43,MATCH($F76,lookups!$K$2:$K$43,0))</f>
        <v>Northern_California</v>
      </c>
      <c r="F76" s="12" t="str">
        <f>'FC-EO-detail'!A84</f>
        <v>Pacific_Northwest_Wind</v>
      </c>
      <c r="G76" s="3" t="s">
        <v>128</v>
      </c>
      <c r="H76" s="13">
        <f>'FC-EO-detail'!F84</f>
        <v>0</v>
      </c>
      <c r="I76" s="13">
        <f>'FC-EO-detail'!M84</f>
        <v>0</v>
      </c>
      <c r="J76" s="13">
        <f>'FC-EO-detail'!T84</f>
        <v>0</v>
      </c>
      <c r="K76" s="13">
        <f>'FC-EO-detail'!AA84</f>
        <v>0</v>
      </c>
      <c r="L76" s="13">
        <f>'FC-EO-detail'!AH84</f>
        <v>0</v>
      </c>
    </row>
    <row r="77" spans="1:12" x14ac:dyDescent="0.25">
      <c r="A77" s="12" t="str">
        <f t="shared" si="6"/>
        <v>Wind OOS</v>
      </c>
      <c r="B77" s="12" t="str">
        <f t="shared" si="7"/>
        <v>Wind EO</v>
      </c>
      <c r="C77" s="12" t="str">
        <f>INDEX(lookups!$C$11:$C$52,MATCH($F77,lookups!$A$11:$A$52,0))</f>
        <v>Wind</v>
      </c>
      <c r="D77" s="12" t="str">
        <f>INDEX(lookups!$D$11:$D$52,MATCH($F77,lookups!$A$11:$A$52,0))</f>
        <v>OOS</v>
      </c>
      <c r="E77" s="12" t="str">
        <f>INDEX(lookups!$L$2:$L$43,MATCH($F77,lookups!$K$2:$K$43,0))</f>
        <v>Northern_California</v>
      </c>
      <c r="F77" s="12" t="str">
        <f>'FC-EO-detail'!A85</f>
        <v>NW_Ext_Tx_Wind</v>
      </c>
      <c r="G77" s="3" t="s">
        <v>128</v>
      </c>
      <c r="H77" s="13">
        <f>'FC-EO-detail'!F85</f>
        <v>280.74378473029913</v>
      </c>
      <c r="I77" s="13">
        <f>'FC-EO-detail'!M85</f>
        <v>1500.0033624308105</v>
      </c>
      <c r="J77" s="13">
        <f>'FC-EO-detail'!T85</f>
        <v>840.24146912317644</v>
      </c>
      <c r="K77" s="13">
        <f>'FC-EO-detail'!AA85</f>
        <v>860.75028456988696</v>
      </c>
      <c r="L77" s="13">
        <f>'FC-EO-detail'!AH85</f>
        <v>860.75028456988696</v>
      </c>
    </row>
    <row r="78" spans="1:12" x14ac:dyDescent="0.25">
      <c r="A78" s="12" t="str">
        <f t="shared" si="6"/>
        <v>Wind OOS</v>
      </c>
      <c r="B78" s="12" t="str">
        <f t="shared" si="7"/>
        <v>Wind EO</v>
      </c>
      <c r="C78" s="12" t="str">
        <f>INDEX(lookups!$C$11:$C$52,MATCH($F78,lookups!$A$11:$A$52,0))</f>
        <v>Wind</v>
      </c>
      <c r="D78" s="12" t="str">
        <f>INDEX(lookups!$D$11:$D$52,MATCH($F78,lookups!$A$11:$A$52,0))</f>
        <v>OOS</v>
      </c>
      <c r="E78" s="12" t="str">
        <f>INDEX(lookups!$L$2:$L$43,MATCH($F78,lookups!$K$2:$K$43,0))</f>
        <v>Northern_California</v>
      </c>
      <c r="F78" s="12" t="str">
        <f>'FC-EO-detail'!A86</f>
        <v>Idaho_Wind</v>
      </c>
      <c r="G78" s="3" t="s">
        <v>128</v>
      </c>
      <c r="H78" s="13">
        <f>'FC-EO-detail'!F86</f>
        <v>0</v>
      </c>
      <c r="I78" s="13">
        <f>'FC-EO-detail'!M86</f>
        <v>0</v>
      </c>
      <c r="J78" s="13">
        <f>'FC-EO-detail'!T86</f>
        <v>0</v>
      </c>
      <c r="K78" s="13">
        <f>'FC-EO-detail'!AA86</f>
        <v>0</v>
      </c>
      <c r="L78" s="13">
        <f>'FC-EO-detail'!AH86</f>
        <v>0</v>
      </c>
    </row>
    <row r="79" spans="1:12" x14ac:dyDescent="0.25">
      <c r="A79" s="12" t="str">
        <f t="shared" si="6"/>
        <v>Wind OOS</v>
      </c>
      <c r="B79" s="12" t="str">
        <f t="shared" si="7"/>
        <v>Wind EO</v>
      </c>
      <c r="C79" s="12" t="str">
        <f>INDEX(lookups!$C$11:$C$52,MATCH($F79,lookups!$A$11:$A$52,0))</f>
        <v>Wind</v>
      </c>
      <c r="D79" s="12" t="str">
        <f>INDEX(lookups!$D$11:$D$52,MATCH($F79,lookups!$A$11:$A$52,0))</f>
        <v>OOS</v>
      </c>
      <c r="E79" s="12" t="str">
        <f>INDEX(lookups!$L$2:$L$43,MATCH($F79,lookups!$K$2:$K$43,0))</f>
        <v>Mountain_Pass_El_Dorado</v>
      </c>
      <c r="F79" s="12" t="str">
        <f>'FC-EO-detail'!A87</f>
        <v>Utah_Wind</v>
      </c>
      <c r="G79" s="3" t="s">
        <v>128</v>
      </c>
      <c r="H79" s="13">
        <f>'FC-EO-detail'!F87</f>
        <v>0</v>
      </c>
      <c r="I79" s="13">
        <f>'FC-EO-detail'!M87</f>
        <v>0</v>
      </c>
      <c r="J79" s="13">
        <f>'FC-EO-detail'!T87</f>
        <v>0</v>
      </c>
      <c r="K79" s="13">
        <f>'FC-EO-detail'!AA87</f>
        <v>0</v>
      </c>
      <c r="L79" s="13">
        <f>'FC-EO-detail'!AH87</f>
        <v>0</v>
      </c>
    </row>
    <row r="80" spans="1:12" x14ac:dyDescent="0.25">
      <c r="A80" s="12" t="str">
        <f t="shared" si="6"/>
        <v>Wind OOS</v>
      </c>
      <c r="B80" s="12" t="str">
        <f t="shared" si="7"/>
        <v>Wind EO</v>
      </c>
      <c r="C80" s="12" t="str">
        <f>INDEX(lookups!$C$11:$C$52,MATCH($F80,lookups!$A$11:$A$52,0))</f>
        <v>Wind</v>
      </c>
      <c r="D80" s="12" t="str">
        <f>INDEX(lookups!$D$11:$D$52,MATCH($F80,lookups!$A$11:$A$52,0))</f>
        <v>OOS</v>
      </c>
      <c r="E80" s="12" t="str">
        <f>INDEX(lookups!$L$2:$L$43,MATCH($F80,lookups!$K$2:$K$43,0))</f>
        <v>Mountain_Pass_El_Dorado</v>
      </c>
      <c r="F80" s="12" t="str">
        <f>'FC-EO-detail'!A88</f>
        <v>Wyoming_Wind</v>
      </c>
      <c r="G80" s="3" t="s">
        <v>128</v>
      </c>
      <c r="H80" s="13">
        <f>'FC-EO-detail'!F88</f>
        <v>0</v>
      </c>
      <c r="I80" s="13">
        <f>'FC-EO-detail'!M88</f>
        <v>0</v>
      </c>
      <c r="J80" s="13">
        <f>'FC-EO-detail'!T88</f>
        <v>1943.9553965908231</v>
      </c>
      <c r="K80" s="13">
        <f>'FC-EO-detail'!AA88</f>
        <v>0</v>
      </c>
      <c r="L80" s="13">
        <f>'FC-EO-detail'!AH88</f>
        <v>1943.9553965908231</v>
      </c>
    </row>
    <row r="81" spans="1:19" x14ac:dyDescent="0.25">
      <c r="A81" s="12" t="str">
        <f t="shared" si="6"/>
        <v>Wind In-state</v>
      </c>
      <c r="B81" s="12" t="str">
        <f t="shared" si="7"/>
        <v>Wind EO</v>
      </c>
      <c r="C81" s="12" t="str">
        <f>INDEX(lookups!$C$11:$C$52,MATCH($F81,lookups!$A$11:$A$52,0))</f>
        <v>Wind</v>
      </c>
      <c r="D81" s="12" t="str">
        <f>INDEX(lookups!$D$11:$D$52,MATCH($F81,lookups!$A$11:$A$52,0))</f>
        <v>In-state</v>
      </c>
      <c r="E81" s="12" t="str">
        <f>INDEX(lookups!$L$2:$L$43,MATCH($F81,lookups!$K$2:$K$43,0))</f>
        <v>Mountain_Pass_El_Dorado</v>
      </c>
      <c r="F81" s="12" t="str">
        <f>'FC-EO-detail'!A89</f>
        <v>Southern_Nevada_Wind</v>
      </c>
      <c r="G81" s="3" t="s">
        <v>128</v>
      </c>
      <c r="H81" s="13">
        <f>'FC-EO-detail'!F89</f>
        <v>0</v>
      </c>
      <c r="I81" s="13">
        <f>'FC-EO-detail'!M89</f>
        <v>442.03274738584958</v>
      </c>
      <c r="J81" s="13">
        <f>'FC-EO-detail'!T89</f>
        <v>0</v>
      </c>
      <c r="K81" s="13">
        <f>'FC-EO-detail'!AA89</f>
        <v>442.03274738584958</v>
      </c>
      <c r="L81" s="13">
        <f>'FC-EO-detail'!AH89</f>
        <v>0</v>
      </c>
    </row>
    <row r="82" spans="1:19" x14ac:dyDescent="0.25">
      <c r="A82" s="12" t="str">
        <f t="shared" si="6"/>
        <v>Wind OOS</v>
      </c>
      <c r="B82" s="12" t="str">
        <f t="shared" si="7"/>
        <v>Wind EO</v>
      </c>
      <c r="C82" s="12" t="str">
        <f>INDEX(lookups!$C$11:$C$52,MATCH($F82,lookups!$A$11:$A$52,0))</f>
        <v>Wind</v>
      </c>
      <c r="D82" s="12" t="str">
        <f>INDEX(lookups!$D$11:$D$52,MATCH($F82,lookups!$A$11:$A$52,0))</f>
        <v>OOS</v>
      </c>
      <c r="E82" s="12" t="str">
        <f>INDEX(lookups!$L$2:$L$43,MATCH($F82,lookups!$K$2:$K$43,0))</f>
        <v>Riverside_East_Palm_Springs</v>
      </c>
      <c r="F82" s="12" t="str">
        <f>'FC-EO-detail'!A90</f>
        <v>Arizona_Wind</v>
      </c>
      <c r="G82" s="3" t="s">
        <v>128</v>
      </c>
      <c r="H82" s="13">
        <f>'FC-EO-detail'!F90</f>
        <v>0</v>
      </c>
      <c r="I82" s="13">
        <f>'FC-EO-detail'!M90</f>
        <v>0</v>
      </c>
      <c r="J82" s="13">
        <f>'FC-EO-detail'!T90</f>
        <v>0</v>
      </c>
      <c r="K82" s="13">
        <f>'FC-EO-detail'!AA90</f>
        <v>0</v>
      </c>
      <c r="L82" s="13">
        <f>'FC-EO-detail'!AH90</f>
        <v>0</v>
      </c>
    </row>
    <row r="83" spans="1:19" x14ac:dyDescent="0.25">
      <c r="A83" s="12" t="str">
        <f t="shared" si="6"/>
        <v>Wind OOS</v>
      </c>
      <c r="B83" s="12" t="str">
        <f t="shared" si="7"/>
        <v>Wind EO</v>
      </c>
      <c r="C83" s="12" t="str">
        <f>INDEX(lookups!$C$11:$C$52,MATCH($F83,lookups!$A$11:$A$52,0))</f>
        <v>Wind</v>
      </c>
      <c r="D83" s="12" t="str">
        <f>INDEX(lookups!$D$11:$D$52,MATCH($F83,lookups!$A$11:$A$52,0))</f>
        <v>OOS</v>
      </c>
      <c r="E83" s="12" t="str">
        <f>INDEX(lookups!$L$2:$L$43,MATCH($F83,lookups!$K$2:$K$43,0))</f>
        <v>Riverside_East_Palm_Springs</v>
      </c>
      <c r="F83" s="12" t="str">
        <f>'FC-EO-detail'!A91</f>
        <v>New_Mexico_Wind</v>
      </c>
      <c r="G83" s="3" t="s">
        <v>128</v>
      </c>
      <c r="H83" s="13">
        <f>'FC-EO-detail'!F91</f>
        <v>0</v>
      </c>
      <c r="I83" s="13">
        <f>'FC-EO-detail'!M91</f>
        <v>0</v>
      </c>
      <c r="J83" s="13">
        <f>'FC-EO-detail'!T91</f>
        <v>2250.0022489603107</v>
      </c>
      <c r="K83" s="13">
        <f>'FC-EO-detail'!AA91</f>
        <v>0</v>
      </c>
      <c r="L83" s="13">
        <f>'FC-EO-detail'!AH91</f>
        <v>2250.0022489603107</v>
      </c>
    </row>
    <row r="84" spans="1:19" x14ac:dyDescent="0.25">
      <c r="A84" s="12" t="str">
        <f t="shared" si="6"/>
        <v>Wind OOS</v>
      </c>
      <c r="B84" s="12" t="str">
        <f t="shared" si="7"/>
        <v>Wind EO</v>
      </c>
      <c r="C84" s="12" t="str">
        <f>INDEX(lookups!$C$11:$C$52,MATCH($F84,lookups!$A$11:$A$52,0))</f>
        <v>Wind</v>
      </c>
      <c r="D84" s="12" t="str">
        <f>INDEX(lookups!$D$11:$D$52,MATCH($F84,lookups!$A$11:$A$52,0))</f>
        <v>OOS</v>
      </c>
      <c r="E84" s="12" t="str">
        <f>INDEX(lookups!$L$2:$L$43,MATCH($F84,lookups!$K$2:$K$43,0))</f>
        <v>Riverside_East_Palm_Springs</v>
      </c>
      <c r="F84" s="12" t="str">
        <f>'FC-EO-detail'!A92</f>
        <v>SW_Ext_Tx_Wind</v>
      </c>
      <c r="G84" s="3" t="s">
        <v>128</v>
      </c>
      <c r="H84" s="13">
        <f>'FC-EO-detail'!F92</f>
        <v>0</v>
      </c>
      <c r="I84" s="13">
        <f>'FC-EO-detail'!M92</f>
        <v>0</v>
      </c>
      <c r="J84" s="13">
        <f>'FC-EO-detail'!T92</f>
        <v>0</v>
      </c>
      <c r="K84" s="13">
        <f>'FC-EO-detail'!AA92</f>
        <v>0</v>
      </c>
      <c r="L84" s="13">
        <f>'FC-EO-detail'!AH92</f>
        <v>0</v>
      </c>
      <c r="N84" s="44" t="s">
        <v>124</v>
      </c>
      <c r="O84" s="12" t="s">
        <v>15</v>
      </c>
    </row>
    <row r="85" spans="1:19" x14ac:dyDescent="0.25">
      <c r="A85" s="12" t="str">
        <f t="shared" si="6"/>
        <v>Biomass In-state</v>
      </c>
      <c r="B85" s="12" t="str">
        <f t="shared" si="7"/>
        <v>Biomass EO</v>
      </c>
      <c r="C85" s="12" t="str">
        <f>INDEX(lookups!$C$11:$C$52,MATCH($F85,lookups!$A$11:$A$52,0))</f>
        <v>Biomass</v>
      </c>
      <c r="D85" s="12" t="str">
        <f>INDEX(lookups!$D$11:$D$52,MATCH($F85,lookups!$A$11:$A$52,0))</f>
        <v>In-state</v>
      </c>
      <c r="E85" s="12" t="str">
        <f>INDEX(lookups!$L$2:$L$43,MATCH($F85,lookups!$K$2:$K$43,0))</f>
        <v>None</v>
      </c>
      <c r="F85" s="12" t="str">
        <f>'FC-EO-detail'!A93</f>
        <v>InState_Biomass</v>
      </c>
      <c r="G85" s="3" t="s">
        <v>128</v>
      </c>
      <c r="H85" s="13">
        <f>'FC-EO-detail'!F93</f>
        <v>0</v>
      </c>
      <c r="I85" s="13">
        <f>'FC-EO-detail'!M93</f>
        <v>0</v>
      </c>
      <c r="J85" s="13">
        <f>'FC-EO-detail'!T93</f>
        <v>0</v>
      </c>
      <c r="K85" s="13">
        <f>'FC-EO-detail'!AA93</f>
        <v>0</v>
      </c>
      <c r="L85" s="13">
        <f>'FC-EO-detail'!AH93</f>
        <v>0</v>
      </c>
    </row>
    <row r="86" spans="1:19" x14ac:dyDescent="0.25">
      <c r="A86" s="12" t="str">
        <f t="shared" si="6"/>
        <v>Geothermal In-state</v>
      </c>
      <c r="B86" s="12" t="str">
        <f t="shared" si="7"/>
        <v>Geothermal EO</v>
      </c>
      <c r="C86" s="12" t="str">
        <f>INDEX(lookups!$C$11:$C$52,MATCH($F86,lookups!$A$11:$A$52,0))</f>
        <v>Geothermal</v>
      </c>
      <c r="D86" s="12" t="str">
        <f>INDEX(lookups!$D$11:$D$52,MATCH($F86,lookups!$A$11:$A$52,0))</f>
        <v>In-state</v>
      </c>
      <c r="E86" s="12" t="str">
        <f>INDEX(lookups!$L$2:$L$43,MATCH($F86,lookups!$K$2:$K$43,0))</f>
        <v>Greater_Imperial</v>
      </c>
      <c r="F86" s="12" t="str">
        <f>'FC-EO-detail'!A94</f>
        <v>Greater_Imperial_Geothermal</v>
      </c>
      <c r="G86" s="3" t="s">
        <v>128</v>
      </c>
      <c r="H86" s="13">
        <f>'FC-EO-detail'!F94</f>
        <v>567.94766790509243</v>
      </c>
      <c r="I86" s="13">
        <f>'FC-EO-detail'!M94</f>
        <v>1275.8957073378772</v>
      </c>
      <c r="J86" s="13">
        <f>'FC-EO-detail'!T94</f>
        <v>1275.8957073378772</v>
      </c>
      <c r="K86" s="13">
        <f>'FC-EO-detail'!AA94</f>
        <v>1275.8957073378772</v>
      </c>
      <c r="L86" s="13">
        <f>'FC-EO-detail'!AH94</f>
        <v>1275.8957073378772</v>
      </c>
      <c r="N86" s="44" t="s">
        <v>129</v>
      </c>
      <c r="O86" s="12" t="s">
        <v>131</v>
      </c>
      <c r="P86" s="12" t="s">
        <v>207</v>
      </c>
      <c r="Q86" s="12" t="s">
        <v>208</v>
      </c>
      <c r="R86" s="12" t="s">
        <v>176</v>
      </c>
      <c r="S86" s="12" t="s">
        <v>187</v>
      </c>
    </row>
    <row r="87" spans="1:19" x14ac:dyDescent="0.25">
      <c r="A87" s="12" t="str">
        <f t="shared" si="6"/>
        <v>Geothermal In-state</v>
      </c>
      <c r="B87" s="12" t="str">
        <f t="shared" si="7"/>
        <v>Geothermal EO</v>
      </c>
      <c r="C87" s="12" t="str">
        <f>INDEX(lookups!$C$11:$C$52,MATCH($F87,lookups!$A$11:$A$52,0))</f>
        <v>Geothermal</v>
      </c>
      <c r="D87" s="12" t="str">
        <f>INDEX(lookups!$D$11:$D$52,MATCH($F87,lookups!$A$11:$A$52,0))</f>
        <v>In-state</v>
      </c>
      <c r="E87" s="12" t="str">
        <f>INDEX(lookups!$L$2:$L$43,MATCH($F87,lookups!$K$2:$K$43,0))</f>
        <v>Northern_California</v>
      </c>
      <c r="F87" s="12" t="str">
        <f>'FC-EO-detail'!A95</f>
        <v>Northern_California_Geothermal</v>
      </c>
      <c r="G87" s="3" t="s">
        <v>128</v>
      </c>
      <c r="H87" s="13">
        <f>'FC-EO-detail'!F95</f>
        <v>0</v>
      </c>
      <c r="I87" s="13">
        <f>'FC-EO-detail'!M95</f>
        <v>423.99999999999989</v>
      </c>
      <c r="J87" s="13">
        <f>'FC-EO-detail'!T95</f>
        <v>423.99999999999989</v>
      </c>
      <c r="K87" s="13">
        <f>'FC-EO-detail'!AA95</f>
        <v>423.99999999999989</v>
      </c>
      <c r="L87" s="13">
        <f>'FC-EO-detail'!AH95</f>
        <v>423.99999999999989</v>
      </c>
      <c r="N87" s="45" t="s">
        <v>102</v>
      </c>
      <c r="O87" s="14">
        <v>0</v>
      </c>
      <c r="P87" s="14">
        <v>0</v>
      </c>
      <c r="Q87" s="14">
        <v>0</v>
      </c>
      <c r="R87" s="14">
        <v>0</v>
      </c>
      <c r="S87" s="14">
        <v>0</v>
      </c>
    </row>
    <row r="88" spans="1:19" x14ac:dyDescent="0.25">
      <c r="A88" s="12" t="str">
        <f t="shared" si="6"/>
        <v>Geothermal OOS</v>
      </c>
      <c r="B88" s="12" t="str">
        <f t="shared" si="7"/>
        <v>Geothermal EO</v>
      </c>
      <c r="C88" s="12" t="str">
        <f>INDEX(lookups!$C$11:$C$52,MATCH($F88,lookups!$A$11:$A$52,0))</f>
        <v>Geothermal</v>
      </c>
      <c r="D88" s="12" t="str">
        <f>INDEX(lookups!$D$11:$D$52,MATCH($F88,lookups!$A$11:$A$52,0))</f>
        <v>OOS</v>
      </c>
      <c r="E88" s="12" t="str">
        <f>INDEX(lookups!$L$2:$L$43,MATCH($F88,lookups!$K$2:$K$43,0))</f>
        <v>Northern_California</v>
      </c>
      <c r="F88" s="12" t="str">
        <f>'FC-EO-detail'!A96</f>
        <v>Pacific_Northwest_Geothermal</v>
      </c>
      <c r="G88" s="3" t="s">
        <v>128</v>
      </c>
      <c r="H88" s="13">
        <f>'FC-EO-detail'!F96</f>
        <v>0</v>
      </c>
      <c r="I88" s="13">
        <f>'FC-EO-detail'!M96</f>
        <v>0</v>
      </c>
      <c r="J88" s="13">
        <f>'FC-EO-detail'!T96</f>
        <v>0</v>
      </c>
      <c r="K88" s="13">
        <f>'FC-EO-detail'!AA96</f>
        <v>0</v>
      </c>
      <c r="L88" s="13">
        <f>'FC-EO-detail'!AH96</f>
        <v>0</v>
      </c>
      <c r="N88" s="45" t="s">
        <v>103</v>
      </c>
      <c r="O88" s="14">
        <v>1699.8843556495995</v>
      </c>
      <c r="P88" s="14">
        <v>2019.895707337877</v>
      </c>
      <c r="Q88" s="14">
        <v>2019.895707337877</v>
      </c>
      <c r="R88" s="14">
        <v>2019.895707337877</v>
      </c>
      <c r="S88" s="14">
        <v>2019.895707337877</v>
      </c>
    </row>
    <row r="89" spans="1:19" x14ac:dyDescent="0.25">
      <c r="A89" s="12" t="str">
        <f t="shared" si="6"/>
        <v>Geothermal In-state</v>
      </c>
      <c r="B89" s="12" t="str">
        <f t="shared" si="7"/>
        <v>Geothermal EO</v>
      </c>
      <c r="C89" s="12" t="str">
        <f>INDEX(lookups!$C$11:$C$52,MATCH($F89,lookups!$A$11:$A$52,0))</f>
        <v>Geothermal</v>
      </c>
      <c r="D89" s="12" t="str">
        <f>INDEX(lookups!$D$11:$D$52,MATCH($F89,lookups!$A$11:$A$52,0))</f>
        <v>In-state</v>
      </c>
      <c r="E89" s="12" t="str">
        <f>INDEX(lookups!$L$2:$L$43,MATCH($F89,lookups!$K$2:$K$43,0))</f>
        <v>Mountain_Pass_El_Dorado</v>
      </c>
      <c r="F89" s="12" t="str">
        <f>'FC-EO-detail'!A97</f>
        <v>Southern_Nevada_Geothermal</v>
      </c>
      <c r="G89" s="3" t="s">
        <v>128</v>
      </c>
      <c r="H89" s="13">
        <f>'FC-EO-detail'!F97</f>
        <v>0</v>
      </c>
      <c r="I89" s="13">
        <f>'FC-EO-detail'!M97</f>
        <v>320</v>
      </c>
      <c r="J89" s="13">
        <f>'FC-EO-detail'!T97</f>
        <v>320</v>
      </c>
      <c r="K89" s="13">
        <f>'FC-EO-detail'!AA97</f>
        <v>320</v>
      </c>
      <c r="L89" s="13">
        <f>'FC-EO-detail'!AH97</f>
        <v>320</v>
      </c>
      <c r="N89" s="45" t="s">
        <v>119</v>
      </c>
      <c r="O89" s="14">
        <v>0</v>
      </c>
      <c r="P89" s="14">
        <v>1341.5</v>
      </c>
      <c r="Q89" s="14">
        <v>0</v>
      </c>
      <c r="R89" s="14">
        <v>1246.1199999999999</v>
      </c>
      <c r="S89" s="14">
        <v>116.15</v>
      </c>
    </row>
    <row r="90" spans="1:19" x14ac:dyDescent="0.25">
      <c r="F90" s="12"/>
      <c r="H90" s="13"/>
      <c r="I90" s="13"/>
      <c r="N90" s="45" t="s">
        <v>63</v>
      </c>
      <c r="O90" s="14">
        <v>5915.9069595573674</v>
      </c>
      <c r="P90" s="14">
        <v>11588.331296649038</v>
      </c>
      <c r="Q90" s="14">
        <v>6220.3543290653106</v>
      </c>
      <c r="R90" s="14">
        <v>11528.5809610744</v>
      </c>
      <c r="S90" s="14">
        <v>7162.5192493057002</v>
      </c>
    </row>
    <row r="91" spans="1:19" x14ac:dyDescent="0.25">
      <c r="F91" s="12"/>
      <c r="H91" s="13"/>
      <c r="I91" s="13"/>
      <c r="N91" s="45" t="s">
        <v>83</v>
      </c>
      <c r="O91" s="14">
        <v>1144.518763949914</v>
      </c>
      <c r="P91" s="14">
        <v>2774.5689374651415</v>
      </c>
      <c r="Q91" s="14">
        <v>2332.5361900792918</v>
      </c>
      <c r="R91" s="14">
        <v>2774.558936119497</v>
      </c>
      <c r="S91" s="14">
        <v>1397.6757165025065</v>
      </c>
    </row>
    <row r="92" spans="1:19" x14ac:dyDescent="0.25">
      <c r="F92" s="12"/>
      <c r="H92" s="13"/>
      <c r="I92" s="13"/>
      <c r="N92" s="45" t="s">
        <v>213</v>
      </c>
      <c r="O92" s="14">
        <v>2104.1999999999998</v>
      </c>
      <c r="P92" s="14">
        <v>0</v>
      </c>
      <c r="Q92" s="14">
        <v>0</v>
      </c>
      <c r="R92" s="14">
        <v>0</v>
      </c>
      <c r="S92" s="14">
        <v>0</v>
      </c>
    </row>
    <row r="93" spans="1:19" x14ac:dyDescent="0.25">
      <c r="F93" s="12"/>
      <c r="H93" s="13"/>
      <c r="I93" s="13"/>
      <c r="N93" s="45" t="s">
        <v>214</v>
      </c>
      <c r="O93" s="14">
        <v>0</v>
      </c>
      <c r="P93" s="14">
        <v>4347.08</v>
      </c>
      <c r="Q93" s="14">
        <v>2602.38</v>
      </c>
      <c r="R93" s="14">
        <v>4299</v>
      </c>
      <c r="S93" s="14">
        <v>2795.38</v>
      </c>
    </row>
    <row r="94" spans="1:19" x14ac:dyDescent="0.25">
      <c r="H94" s="13"/>
      <c r="I94" s="13"/>
      <c r="N94" s="45" t="s">
        <v>130</v>
      </c>
      <c r="O94" s="14">
        <v>10864.51007915688</v>
      </c>
      <c r="P94" s="14">
        <v>22071.375941452054</v>
      </c>
      <c r="Q94" s="14">
        <v>13175.166226482481</v>
      </c>
      <c r="R94" s="14">
        <v>21868.155604531774</v>
      </c>
      <c r="S94" s="14">
        <v>13491.620673146084</v>
      </c>
    </row>
  </sheetData>
  <pageMargins left="0.7" right="0.7" top="0.75" bottom="0.75" header="0.3" footer="0.3"/>
  <pageSetup orientation="portrait" verticalDpi="0"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70"/>
  <sheetViews>
    <sheetView topLeftCell="A97" zoomScale="80" zoomScaleNormal="80" workbookViewId="0">
      <selection activeCell="B99" sqref="B99"/>
    </sheetView>
  </sheetViews>
  <sheetFormatPr defaultRowHeight="15" x14ac:dyDescent="0.25"/>
  <cols>
    <col min="1" max="1" width="18.28515625" style="12" customWidth="1"/>
    <col min="2" max="2" width="34.140625" bestFit="1" customWidth="1"/>
    <col min="3" max="3" width="39.140625" customWidth="1"/>
    <col min="4" max="5" width="11.28515625" bestFit="1" customWidth="1"/>
    <col min="6" max="6" width="12.42578125" bestFit="1" customWidth="1"/>
    <col min="7" max="7" width="11.42578125" bestFit="1" customWidth="1"/>
    <col min="8" max="8" width="11.28515625" bestFit="1" customWidth="1"/>
    <col min="9" max="9" width="11" customWidth="1"/>
    <col min="10" max="10" width="11.28515625" bestFit="1" customWidth="1"/>
    <col min="11" max="13" width="11.28515625" style="12" customWidth="1"/>
    <col min="14" max="14" width="11.42578125" customWidth="1"/>
    <col min="15" max="15" width="12" customWidth="1"/>
    <col min="16" max="16" width="6.140625" customWidth="1"/>
    <col min="17" max="17" width="37.7109375" customWidth="1"/>
    <col min="18" max="18" width="30.5703125" style="12" customWidth="1"/>
    <col min="19" max="19" width="12" customWidth="1"/>
    <col min="20" max="20" width="10.5703125" customWidth="1"/>
    <col min="21" max="21" width="10.42578125" bestFit="1" customWidth="1"/>
    <col min="22" max="22" width="11.28515625" customWidth="1"/>
    <col min="23" max="23" width="10.42578125" bestFit="1" customWidth="1"/>
    <col min="24" max="26" width="10.140625" bestFit="1" customWidth="1"/>
  </cols>
  <sheetData>
    <row r="1" spans="3:18" s="12" customFormat="1" x14ac:dyDescent="0.25"/>
    <row r="2" spans="3:18" x14ac:dyDescent="0.25">
      <c r="C2" t="s">
        <v>146</v>
      </c>
      <c r="D2" s="3"/>
      <c r="E2" s="3"/>
      <c r="F2" s="3"/>
      <c r="G2" s="3"/>
      <c r="H2" s="3"/>
      <c r="K2"/>
      <c r="L2"/>
      <c r="M2"/>
      <c r="N2" s="12"/>
      <c r="R2"/>
    </row>
    <row r="3" spans="3:18" ht="60" x14ac:dyDescent="0.25">
      <c r="C3" t="s">
        <v>129</v>
      </c>
      <c r="D3" s="110" t="s">
        <v>209</v>
      </c>
      <c r="E3" s="110" t="s">
        <v>210</v>
      </c>
      <c r="F3" s="110" t="s">
        <v>211</v>
      </c>
      <c r="G3" s="110" t="s">
        <v>198</v>
      </c>
      <c r="H3" s="110" t="s">
        <v>197</v>
      </c>
      <c r="K3"/>
      <c r="L3"/>
      <c r="M3"/>
      <c r="N3" s="12"/>
      <c r="R3"/>
    </row>
    <row r="4" spans="3:18" x14ac:dyDescent="0.25">
      <c r="C4" s="12" t="s">
        <v>142</v>
      </c>
      <c r="D4" s="13">
        <v>1131.936687744507</v>
      </c>
      <c r="E4" s="13">
        <v>0</v>
      </c>
      <c r="F4" s="13">
        <v>0</v>
      </c>
      <c r="G4" s="13">
        <v>0</v>
      </c>
      <c r="H4" s="13">
        <v>0</v>
      </c>
      <c r="J4" s="13"/>
      <c r="K4" s="13"/>
      <c r="L4" s="13"/>
      <c r="M4" s="13"/>
      <c r="N4" s="13"/>
      <c r="O4" s="13"/>
      <c r="P4" s="13"/>
      <c r="Q4" s="13"/>
      <c r="R4" s="13"/>
    </row>
    <row r="5" spans="3:18" x14ac:dyDescent="0.25">
      <c r="C5" s="12" t="s">
        <v>145</v>
      </c>
      <c r="D5" s="13">
        <v>567.94766790509243</v>
      </c>
      <c r="E5" s="13">
        <v>2019.895707337877</v>
      </c>
      <c r="F5" s="13">
        <v>2019.895707337877</v>
      </c>
      <c r="G5" s="13">
        <v>2019.895707337877</v>
      </c>
      <c r="H5" s="13">
        <v>2019.895707337877</v>
      </c>
      <c r="J5" s="13"/>
      <c r="K5" s="13"/>
      <c r="L5" s="13"/>
      <c r="M5" s="13"/>
      <c r="N5" s="13"/>
      <c r="O5" s="13"/>
      <c r="P5" s="13"/>
      <c r="Q5" s="13"/>
      <c r="R5" s="13"/>
    </row>
    <row r="6" spans="3:18" x14ac:dyDescent="0.25">
      <c r="C6" s="12" t="s">
        <v>141</v>
      </c>
      <c r="D6" s="13">
        <v>1161.9445576493501</v>
      </c>
      <c r="E6" s="13">
        <v>3209.6944804266309</v>
      </c>
      <c r="F6" s="13">
        <v>3265.7431944075547</v>
      </c>
      <c r="G6" s="13">
        <v>2029.380498081016</v>
      </c>
      <c r="H6" s="13">
        <v>1810.3306337159811</v>
      </c>
      <c r="J6" s="13"/>
      <c r="K6" s="13"/>
      <c r="L6" s="13"/>
      <c r="M6" s="13"/>
      <c r="N6" s="13"/>
      <c r="O6" s="13"/>
      <c r="P6" s="13"/>
      <c r="Q6" s="13"/>
      <c r="R6" s="13"/>
    </row>
    <row r="7" spans="3:18" x14ac:dyDescent="0.25">
      <c r="C7" s="12" t="s">
        <v>144</v>
      </c>
      <c r="D7" s="13">
        <v>1083.889418020522</v>
      </c>
      <c r="E7" s="13">
        <v>1564.8777621069116</v>
      </c>
      <c r="F7" s="13">
        <v>5316.8026602721957</v>
      </c>
      <c r="G7" s="13">
        <v>2745.181743106883</v>
      </c>
      <c r="H7" s="13">
        <v>5837.3447479645329</v>
      </c>
      <c r="J7" s="13"/>
      <c r="K7" s="13"/>
      <c r="L7" s="13"/>
      <c r="M7" s="13"/>
      <c r="N7" s="13"/>
      <c r="O7" s="13"/>
      <c r="P7" s="13"/>
      <c r="Q7" s="13"/>
      <c r="R7" s="13"/>
    </row>
    <row r="8" spans="3:18" x14ac:dyDescent="0.25">
      <c r="C8" s="12" t="s">
        <v>140</v>
      </c>
      <c r="D8" s="13">
        <v>3711.5585586029124</v>
      </c>
      <c r="E8" s="13">
        <v>6088.409040753053</v>
      </c>
      <c r="F8" s="13">
        <v>4489.808204173034</v>
      </c>
      <c r="G8" s="13">
        <v>6363.2387734611775</v>
      </c>
      <c r="H8" s="13">
        <v>6084.3639458978469</v>
      </c>
      <c r="J8" s="13"/>
      <c r="K8" s="13"/>
      <c r="L8" s="13"/>
      <c r="M8" s="13"/>
      <c r="N8" s="13"/>
      <c r="O8" s="13"/>
      <c r="P8" s="13"/>
      <c r="Q8" s="13"/>
      <c r="R8" s="13"/>
    </row>
    <row r="9" spans="3:18" x14ac:dyDescent="0.25">
      <c r="C9" t="s">
        <v>143</v>
      </c>
      <c r="D9" s="13">
        <v>2204.3484009544554</v>
      </c>
      <c r="E9" s="13">
        <v>5499.9222558959846</v>
      </c>
      <c r="F9" s="13">
        <v>1730.5461248922775</v>
      </c>
      <c r="G9" s="13">
        <v>5165.3421876132206</v>
      </c>
      <c r="H9" s="13">
        <v>1078.1553034078534</v>
      </c>
      <c r="J9" s="13"/>
      <c r="K9" s="13"/>
      <c r="L9" s="13"/>
      <c r="M9" s="13"/>
      <c r="N9" s="13"/>
      <c r="O9" s="13"/>
      <c r="P9" s="13"/>
      <c r="Q9" s="13"/>
      <c r="R9" s="13"/>
    </row>
    <row r="10" spans="3:18" x14ac:dyDescent="0.25">
      <c r="C10" s="12" t="s">
        <v>213</v>
      </c>
      <c r="D10" s="13">
        <v>2104.1999999999998</v>
      </c>
      <c r="E10" s="13">
        <v>0</v>
      </c>
      <c r="F10" s="13">
        <v>0</v>
      </c>
      <c r="G10" s="13">
        <v>0</v>
      </c>
      <c r="H10" s="13">
        <v>0</v>
      </c>
      <c r="J10" s="13"/>
      <c r="K10" s="13"/>
      <c r="L10" s="13"/>
      <c r="M10" s="13"/>
      <c r="N10" s="13"/>
      <c r="O10" s="13"/>
      <c r="P10" s="13"/>
      <c r="Q10" s="13"/>
      <c r="R10" s="13"/>
    </row>
    <row r="11" spans="3:18" x14ac:dyDescent="0.25">
      <c r="C11" s="12" t="s">
        <v>214</v>
      </c>
      <c r="D11" s="13">
        <v>0</v>
      </c>
      <c r="E11" s="13">
        <v>4347.08</v>
      </c>
      <c r="F11" s="13">
        <v>2602.38</v>
      </c>
      <c r="G11" s="13">
        <v>4299</v>
      </c>
      <c r="H11" s="13">
        <v>2795.38</v>
      </c>
      <c r="J11" s="13"/>
      <c r="K11" s="13"/>
      <c r="L11" s="13"/>
      <c r="M11" s="13"/>
      <c r="N11" s="13"/>
      <c r="O11" s="13"/>
      <c r="P11" s="13"/>
      <c r="Q11" s="13"/>
      <c r="R11" s="13"/>
    </row>
    <row r="12" spans="3:18" x14ac:dyDescent="0.25">
      <c r="C12" s="12" t="s">
        <v>119</v>
      </c>
      <c r="D12" s="13">
        <v>0</v>
      </c>
      <c r="E12" s="13">
        <v>1341.5</v>
      </c>
      <c r="F12" s="13">
        <v>0</v>
      </c>
      <c r="G12" s="13">
        <v>1246.1199999999999</v>
      </c>
      <c r="H12" s="13">
        <v>116.15</v>
      </c>
      <c r="J12" s="13"/>
      <c r="K12" s="13"/>
      <c r="L12" s="13"/>
      <c r="M12" s="13"/>
      <c r="N12" s="13"/>
      <c r="O12" s="13"/>
      <c r="P12" s="13"/>
      <c r="Q12" s="13"/>
      <c r="R12" s="13"/>
    </row>
    <row r="13" spans="3:18" x14ac:dyDescent="0.25">
      <c r="I13" s="12"/>
      <c r="M13"/>
      <c r="P13" s="12"/>
      <c r="R13"/>
    </row>
    <row r="14" spans="3:18" s="12" customFormat="1" x14ac:dyDescent="0.25"/>
    <row r="15" spans="3:18" s="12" customFormat="1" x14ac:dyDescent="0.25"/>
    <row r="16" spans="3:18" s="12" customFormat="1" x14ac:dyDescent="0.25">
      <c r="C16" s="12" t="s">
        <v>148</v>
      </c>
      <c r="D16" s="3"/>
      <c r="E16" s="3"/>
      <c r="F16" s="3"/>
      <c r="G16" s="3"/>
      <c r="H16" s="3"/>
      <c r="I16" s="3"/>
      <c r="J16" s="3"/>
    </row>
    <row r="17" spans="2:20" s="12" customFormat="1" ht="60" x14ac:dyDescent="0.25">
      <c r="C17" s="12" t="s">
        <v>129</v>
      </c>
      <c r="D17" s="110" t="s">
        <v>209</v>
      </c>
      <c r="E17" s="110" t="s">
        <v>210</v>
      </c>
      <c r="F17" s="110" t="s">
        <v>211</v>
      </c>
      <c r="G17" s="110" t="s">
        <v>198</v>
      </c>
      <c r="H17" s="110" t="s">
        <v>197</v>
      </c>
    </row>
    <row r="18" spans="2:20" s="12" customFormat="1" x14ac:dyDescent="0.25">
      <c r="C18" s="12" t="s">
        <v>193</v>
      </c>
      <c r="D18" s="13">
        <v>1699.8843556495995</v>
      </c>
      <c r="E18" s="13">
        <v>2019.895707337877</v>
      </c>
      <c r="F18" s="13">
        <v>2019.895707337877</v>
      </c>
      <c r="G18" s="13">
        <v>2019.895707337877</v>
      </c>
      <c r="H18" s="13">
        <v>2019.895707337877</v>
      </c>
      <c r="K18" s="13"/>
      <c r="L18" s="13"/>
      <c r="M18" s="13"/>
      <c r="N18" s="13"/>
      <c r="O18" s="13"/>
      <c r="P18" s="13"/>
      <c r="Q18" s="13"/>
      <c r="R18" s="13"/>
    </row>
    <row r="19" spans="2:20" s="12" customFormat="1" x14ac:dyDescent="0.25">
      <c r="C19" s="12" t="s">
        <v>139</v>
      </c>
      <c r="D19" s="13">
        <v>0</v>
      </c>
      <c r="E19" s="13">
        <v>0</v>
      </c>
      <c r="F19" s="13">
        <v>0</v>
      </c>
      <c r="G19" s="13">
        <v>0</v>
      </c>
      <c r="H19" s="13">
        <v>0</v>
      </c>
      <c r="K19" s="13"/>
      <c r="L19" s="13"/>
      <c r="M19" s="13"/>
      <c r="N19" s="13"/>
      <c r="O19" s="13"/>
      <c r="P19" s="13"/>
      <c r="Q19" s="13"/>
      <c r="R19" s="13"/>
    </row>
    <row r="20" spans="2:20" s="12" customFormat="1" x14ac:dyDescent="0.25">
      <c r="C20" s="12" t="s">
        <v>136</v>
      </c>
      <c r="D20" s="13">
        <v>1144.518763949914</v>
      </c>
      <c r="E20" s="13">
        <v>2774.5689374651415</v>
      </c>
      <c r="F20" s="13">
        <v>2332.5361900792918</v>
      </c>
      <c r="G20" s="13">
        <v>2774.5589361194975</v>
      </c>
      <c r="H20" s="13">
        <v>1397.6757165025062</v>
      </c>
      <c r="K20" s="13"/>
      <c r="L20" s="13"/>
      <c r="M20" s="13"/>
      <c r="N20" s="13"/>
      <c r="O20" s="13"/>
      <c r="P20" s="13"/>
      <c r="Q20" s="13"/>
      <c r="R20" s="13"/>
    </row>
    <row r="21" spans="2:20" s="12" customFormat="1" x14ac:dyDescent="0.25">
      <c r="C21" s="12" t="s">
        <v>138</v>
      </c>
      <c r="D21" s="13">
        <v>1101.3152117199579</v>
      </c>
      <c r="E21" s="13">
        <v>2000.0033050684015</v>
      </c>
      <c r="F21" s="13">
        <v>6250.0096646004586</v>
      </c>
      <c r="G21" s="13">
        <v>2000.0033050684015</v>
      </c>
      <c r="H21" s="13">
        <v>6249.9996651780075</v>
      </c>
      <c r="K21" s="13"/>
      <c r="L21" s="13"/>
      <c r="M21" s="13"/>
      <c r="N21" s="13"/>
      <c r="O21" s="13"/>
      <c r="P21" s="13"/>
      <c r="Q21" s="13"/>
      <c r="R21" s="13"/>
    </row>
    <row r="22" spans="2:20" s="12" customFormat="1" x14ac:dyDescent="0.25">
      <c r="C22" s="12" t="s">
        <v>135</v>
      </c>
      <c r="D22" s="13">
        <v>5915.9069595573674</v>
      </c>
      <c r="E22" s="13">
        <v>11588.331296649038</v>
      </c>
      <c r="F22" s="13">
        <v>6220.3543290653106</v>
      </c>
      <c r="G22" s="13">
        <v>11528.5809610744</v>
      </c>
      <c r="H22" s="13">
        <v>7162.5192493057002</v>
      </c>
      <c r="K22" s="13"/>
      <c r="L22" s="13"/>
      <c r="M22" s="13"/>
      <c r="N22" s="13"/>
      <c r="O22" s="13"/>
      <c r="P22" s="13"/>
      <c r="Q22" s="13"/>
      <c r="R22" s="13"/>
    </row>
    <row r="23" spans="2:20" s="12" customFormat="1" x14ac:dyDescent="0.25">
      <c r="C23" s="12" t="s">
        <v>137</v>
      </c>
      <c r="D23" s="13">
        <v>0</v>
      </c>
      <c r="E23" s="13">
        <v>0</v>
      </c>
      <c r="F23" s="13">
        <v>0</v>
      </c>
      <c r="G23" s="13">
        <v>0</v>
      </c>
      <c r="H23" s="13">
        <v>0</v>
      </c>
      <c r="K23" s="13"/>
      <c r="L23" s="13"/>
      <c r="M23" s="13"/>
      <c r="N23" s="13"/>
      <c r="O23" s="13"/>
      <c r="P23" s="13"/>
      <c r="Q23" s="13"/>
      <c r="R23" s="13"/>
    </row>
    <row r="24" spans="2:20" s="12" customFormat="1" x14ac:dyDescent="0.25">
      <c r="C24" s="12" t="s">
        <v>213</v>
      </c>
      <c r="D24" s="13">
        <v>2104.1999999999998</v>
      </c>
      <c r="E24" s="13">
        <v>0</v>
      </c>
      <c r="F24" s="13">
        <v>0</v>
      </c>
      <c r="G24" s="13">
        <v>0</v>
      </c>
      <c r="H24" s="13">
        <v>0</v>
      </c>
      <c r="K24" s="13"/>
      <c r="L24" s="13"/>
      <c r="M24" s="13"/>
      <c r="N24" s="13"/>
      <c r="O24" s="13"/>
      <c r="P24" s="13"/>
      <c r="Q24" s="13"/>
      <c r="R24" s="13"/>
    </row>
    <row r="25" spans="2:20" s="12" customFormat="1" x14ac:dyDescent="0.25">
      <c r="C25" s="12" t="s">
        <v>214</v>
      </c>
      <c r="D25" s="13">
        <v>0</v>
      </c>
      <c r="E25" s="13">
        <v>4347.08</v>
      </c>
      <c r="F25" s="13">
        <v>2602.38</v>
      </c>
      <c r="G25" s="13">
        <v>4299</v>
      </c>
      <c r="H25" s="13">
        <v>2795.38</v>
      </c>
      <c r="K25" s="13"/>
      <c r="L25" s="13"/>
      <c r="M25" s="13"/>
      <c r="N25" s="13"/>
      <c r="O25" s="13"/>
      <c r="P25" s="13"/>
      <c r="Q25" s="13"/>
      <c r="R25" s="13"/>
    </row>
    <row r="26" spans="2:20" s="12" customFormat="1" x14ac:dyDescent="0.25">
      <c r="C26" s="12" t="s">
        <v>119</v>
      </c>
      <c r="D26" s="13">
        <v>0</v>
      </c>
      <c r="E26" s="13">
        <v>1341.5</v>
      </c>
      <c r="F26" s="13">
        <v>0</v>
      </c>
      <c r="G26" s="13">
        <v>1246.1199999999999</v>
      </c>
      <c r="H26" s="13">
        <v>116.15</v>
      </c>
      <c r="K26" s="13"/>
      <c r="L26" s="13"/>
      <c r="M26" s="13"/>
      <c r="N26" s="13"/>
      <c r="O26" s="13"/>
      <c r="P26" s="13"/>
      <c r="Q26" s="13"/>
      <c r="R26" s="13"/>
    </row>
    <row r="27" spans="2:20" s="12" customFormat="1" x14ac:dyDescent="0.25"/>
    <row r="28" spans="2:20" x14ac:dyDescent="0.25">
      <c r="I28" s="12"/>
      <c r="N28" s="12"/>
      <c r="O28" s="12"/>
      <c r="P28" s="12"/>
      <c r="Q28" s="12"/>
      <c r="S28" s="12"/>
      <c r="T28" s="12"/>
    </row>
    <row r="29" spans="2:20" x14ac:dyDescent="0.25">
      <c r="B29" s="12"/>
      <c r="I29" s="12"/>
      <c r="N29" s="12"/>
      <c r="O29" s="12"/>
      <c r="P29" s="12"/>
      <c r="Q29" s="12"/>
      <c r="S29" s="12"/>
      <c r="T29" s="12"/>
    </row>
    <row r="30" spans="2:20" x14ac:dyDescent="0.25">
      <c r="B30" s="12"/>
      <c r="C30" t="s">
        <v>147</v>
      </c>
      <c r="D30" s="3"/>
      <c r="E30" s="3"/>
      <c r="F30" s="3"/>
      <c r="G30" s="3"/>
      <c r="H30" s="3"/>
      <c r="I30" s="3"/>
      <c r="J30" s="3"/>
      <c r="N30" s="12"/>
      <c r="O30" s="12"/>
      <c r="P30" s="12"/>
      <c r="R30"/>
    </row>
    <row r="31" spans="2:20" ht="60" x14ac:dyDescent="0.25">
      <c r="B31" s="12"/>
      <c r="C31" s="12" t="s">
        <v>129</v>
      </c>
      <c r="D31" s="110" t="s">
        <v>209</v>
      </c>
      <c r="E31" s="110" t="s">
        <v>210</v>
      </c>
      <c r="F31" s="110" t="s">
        <v>211</v>
      </c>
      <c r="G31" s="110" t="s">
        <v>198</v>
      </c>
      <c r="H31" s="110" t="s">
        <v>197</v>
      </c>
      <c r="I31" s="12"/>
      <c r="J31" s="12"/>
      <c r="N31" s="12"/>
      <c r="R31"/>
    </row>
    <row r="32" spans="2:20" x14ac:dyDescent="0.25">
      <c r="B32" s="12"/>
      <c r="C32" s="12" t="s">
        <v>149</v>
      </c>
      <c r="D32" s="13">
        <v>10864.510079156882</v>
      </c>
      <c r="E32" s="13">
        <v>22071.37594145205</v>
      </c>
      <c r="F32" s="13">
        <v>13175.166226482481</v>
      </c>
      <c r="G32" s="13">
        <v>21868.15560453177</v>
      </c>
      <c r="H32" s="13">
        <v>13491.620673146082</v>
      </c>
      <c r="I32" s="12"/>
      <c r="J32" s="12"/>
      <c r="N32" s="12"/>
      <c r="R32"/>
    </row>
    <row r="33" spans="2:22" x14ac:dyDescent="0.25">
      <c r="B33" s="12"/>
      <c r="C33" s="12" t="s">
        <v>150</v>
      </c>
      <c r="D33" s="13">
        <v>1101.3152117199579</v>
      </c>
      <c r="E33" s="13">
        <v>2000.0033050684015</v>
      </c>
      <c r="F33" s="13">
        <v>6250.0096646004586</v>
      </c>
      <c r="G33" s="13">
        <v>2000.0033050684015</v>
      </c>
      <c r="H33" s="13">
        <v>6249.9996651780075</v>
      </c>
      <c r="I33" s="12"/>
      <c r="J33" s="12"/>
      <c r="N33" s="12"/>
      <c r="R33"/>
    </row>
    <row r="34" spans="2:22" x14ac:dyDescent="0.25">
      <c r="B34" s="12"/>
      <c r="C34" s="12" t="s">
        <v>15</v>
      </c>
      <c r="D34" s="13">
        <f t="shared" ref="D34:F34" si="0">SUM(D18,D22,D20)</f>
        <v>8760.3100791568813</v>
      </c>
      <c r="E34" s="13">
        <f t="shared" si="0"/>
        <v>16382.795941452056</v>
      </c>
      <c r="F34" s="13">
        <f t="shared" si="0"/>
        <v>10572.78622648248</v>
      </c>
      <c r="G34" s="13">
        <f>SUM(G18,G22,G20)</f>
        <v>16323.035604531775</v>
      </c>
      <c r="H34" s="13">
        <f>SUM(H18,H22,H20)</f>
        <v>10580.090673146084</v>
      </c>
      <c r="I34" s="12"/>
      <c r="J34" s="12"/>
      <c r="N34" s="12"/>
      <c r="O34" s="12"/>
      <c r="P34" s="12"/>
      <c r="R34"/>
    </row>
    <row r="35" spans="2:22" x14ac:dyDescent="0.25">
      <c r="B35" s="12"/>
      <c r="C35" s="12" t="s">
        <v>77</v>
      </c>
      <c r="D35" s="13">
        <f t="shared" ref="D35:F35" si="1">SUM(D19,D23,D21)</f>
        <v>1101.3152117199579</v>
      </c>
      <c r="E35" s="13">
        <f t="shared" si="1"/>
        <v>2000.0033050684015</v>
      </c>
      <c r="F35" s="13">
        <f t="shared" si="1"/>
        <v>6250.0096646004586</v>
      </c>
      <c r="G35" s="13">
        <f>SUM(G19,G23,G21)</f>
        <v>2000.0033050684015</v>
      </c>
      <c r="H35" s="13">
        <f>SUM(H19,H23,H21)</f>
        <v>6249.9996651780075</v>
      </c>
      <c r="I35" s="12"/>
      <c r="J35" s="12"/>
      <c r="N35" s="12"/>
      <c r="O35" s="12"/>
      <c r="P35" s="12"/>
      <c r="R35"/>
    </row>
    <row r="36" spans="2:22" x14ac:dyDescent="0.25">
      <c r="B36" s="12"/>
      <c r="C36" s="12" t="s">
        <v>213</v>
      </c>
      <c r="D36" s="13">
        <f t="shared" ref="D36:F36" si="2">D24</f>
        <v>2104.1999999999998</v>
      </c>
      <c r="E36" s="13">
        <f t="shared" si="2"/>
        <v>0</v>
      </c>
      <c r="F36" s="13">
        <f t="shared" si="2"/>
        <v>0</v>
      </c>
      <c r="G36" s="13">
        <f t="shared" ref="G36:H38" si="3">G24</f>
        <v>0</v>
      </c>
      <c r="H36" s="13">
        <f t="shared" si="3"/>
        <v>0</v>
      </c>
      <c r="I36" s="12"/>
      <c r="J36" s="12"/>
      <c r="K36" s="13"/>
      <c r="L36" s="13"/>
      <c r="M36" s="13"/>
      <c r="N36" s="13"/>
      <c r="O36" s="13"/>
      <c r="P36" s="13"/>
      <c r="Q36" s="13"/>
      <c r="R36" s="13"/>
    </row>
    <row r="37" spans="2:22" x14ac:dyDescent="0.25">
      <c r="B37" s="12"/>
      <c r="C37" s="12" t="s">
        <v>214</v>
      </c>
      <c r="D37" s="13">
        <f t="shared" ref="D37:F37" si="4">D25</f>
        <v>0</v>
      </c>
      <c r="E37" s="13">
        <f t="shared" si="4"/>
        <v>4347.08</v>
      </c>
      <c r="F37" s="13">
        <f t="shared" si="4"/>
        <v>2602.38</v>
      </c>
      <c r="G37" s="13">
        <f t="shared" si="3"/>
        <v>4299</v>
      </c>
      <c r="H37" s="13">
        <f t="shared" si="3"/>
        <v>2795.38</v>
      </c>
      <c r="I37" s="12"/>
      <c r="J37" s="12"/>
      <c r="K37" s="13"/>
      <c r="L37" s="13"/>
      <c r="M37" s="13"/>
      <c r="N37" s="13"/>
      <c r="O37" s="13"/>
      <c r="P37" s="13"/>
      <c r="Q37" s="13"/>
      <c r="R37" s="13"/>
    </row>
    <row r="38" spans="2:22" x14ac:dyDescent="0.25">
      <c r="B38" s="12"/>
      <c r="C38" s="12" t="s">
        <v>119</v>
      </c>
      <c r="D38" s="13">
        <f t="shared" ref="D38:F38" si="5">D26</f>
        <v>0</v>
      </c>
      <c r="E38" s="13">
        <f t="shared" si="5"/>
        <v>1341.5</v>
      </c>
      <c r="F38" s="13">
        <f t="shared" si="5"/>
        <v>0</v>
      </c>
      <c r="G38" s="13">
        <f t="shared" si="3"/>
        <v>1246.1199999999999</v>
      </c>
      <c r="H38" s="13">
        <f t="shared" si="3"/>
        <v>116.15</v>
      </c>
      <c r="I38" s="12"/>
      <c r="J38" s="12"/>
      <c r="K38" s="13"/>
      <c r="L38" s="13"/>
      <c r="M38" s="13"/>
      <c r="N38" s="13"/>
      <c r="O38" s="13"/>
      <c r="P38" s="13"/>
      <c r="Q38" s="13"/>
      <c r="R38" s="13"/>
    </row>
    <row r="39" spans="2:22" x14ac:dyDescent="0.25">
      <c r="B39" s="12"/>
      <c r="C39" s="12" t="s">
        <v>151</v>
      </c>
      <c r="D39" s="13">
        <f>SUM(D34,D36:D38)</f>
        <v>10864.51007915688</v>
      </c>
      <c r="E39" s="13">
        <f t="shared" ref="E39:F39" si="6">SUM(E34,E36:E38)</f>
        <v>22071.375941452054</v>
      </c>
      <c r="F39" s="13">
        <f t="shared" si="6"/>
        <v>13175.166226482481</v>
      </c>
      <c r="G39" s="13">
        <f t="shared" ref="G39" si="7">SUM(G34,G36:G38)</f>
        <v>21868.155604531774</v>
      </c>
      <c r="H39" s="13">
        <f>SUM(H34,H36:H38)</f>
        <v>13491.620673146082</v>
      </c>
      <c r="I39" s="12"/>
      <c r="J39" s="12"/>
      <c r="K39" s="13"/>
      <c r="L39" s="13"/>
      <c r="M39" s="13"/>
      <c r="N39" s="13"/>
      <c r="O39" s="13"/>
      <c r="P39" s="13"/>
      <c r="Q39" s="13"/>
      <c r="R39" s="13"/>
    </row>
    <row r="40" spans="2:22" x14ac:dyDescent="0.25">
      <c r="B40" s="12"/>
      <c r="C40" s="12"/>
      <c r="D40" s="13"/>
      <c r="E40" s="13"/>
      <c r="F40" s="13"/>
      <c r="G40" s="13"/>
      <c r="H40" s="13"/>
      <c r="I40" s="13"/>
      <c r="J40" s="12"/>
      <c r="K40" s="13"/>
      <c r="L40" s="13"/>
      <c r="N40" s="12"/>
      <c r="O40" s="13"/>
      <c r="P40" s="13"/>
      <c r="Q40" s="13"/>
      <c r="R40" s="13"/>
      <c r="S40" s="13"/>
      <c r="T40" s="13"/>
      <c r="U40" s="13"/>
      <c r="V40" s="13"/>
    </row>
    <row r="41" spans="2:22" x14ac:dyDescent="0.25">
      <c r="B41" s="12"/>
      <c r="C41" s="12"/>
      <c r="D41" s="13"/>
      <c r="E41" s="13"/>
      <c r="F41" s="13"/>
      <c r="G41" s="13"/>
      <c r="H41" s="13"/>
      <c r="I41" s="13"/>
      <c r="J41" s="12"/>
      <c r="K41" s="13"/>
      <c r="L41" s="13"/>
      <c r="N41" s="12"/>
      <c r="O41" s="13"/>
      <c r="P41" s="13"/>
      <c r="Q41" s="13"/>
      <c r="R41" s="13"/>
      <c r="S41" s="13"/>
      <c r="T41" s="13"/>
      <c r="U41" s="13"/>
      <c r="V41" s="13"/>
    </row>
    <row r="42" spans="2:22" x14ac:dyDescent="0.25">
      <c r="B42" s="12"/>
      <c r="C42" s="12"/>
      <c r="D42" s="12"/>
      <c r="E42" s="12"/>
      <c r="F42" s="12"/>
      <c r="G42" s="12"/>
      <c r="H42" s="12"/>
      <c r="I42" s="12"/>
      <c r="J42" s="12"/>
      <c r="N42" s="12"/>
      <c r="O42" s="13"/>
      <c r="P42" s="13"/>
      <c r="Q42" s="13"/>
      <c r="R42" s="13"/>
      <c r="S42" s="13"/>
      <c r="T42" s="13"/>
      <c r="U42" s="13"/>
      <c r="V42" s="13"/>
    </row>
    <row r="43" spans="2:22" x14ac:dyDescent="0.25">
      <c r="C43" s="12" t="s">
        <v>189</v>
      </c>
      <c r="D43" s="3"/>
      <c r="E43" s="3"/>
      <c r="F43" s="3"/>
      <c r="G43" s="3"/>
      <c r="H43" s="3"/>
      <c r="I43" s="3"/>
      <c r="J43" s="3"/>
      <c r="N43" s="12"/>
      <c r="O43" s="12"/>
      <c r="P43" s="12"/>
      <c r="Q43" s="12"/>
      <c r="R43"/>
    </row>
    <row r="44" spans="2:22" ht="60" x14ac:dyDescent="0.25">
      <c r="C44" s="12" t="s">
        <v>129</v>
      </c>
      <c r="D44" s="110" t="s">
        <v>209</v>
      </c>
      <c r="E44" s="110" t="s">
        <v>210</v>
      </c>
      <c r="F44" s="110" t="s">
        <v>211</v>
      </c>
      <c r="G44" s="110" t="s">
        <v>198</v>
      </c>
      <c r="H44" s="110" t="s">
        <v>197</v>
      </c>
      <c r="I44" s="12"/>
      <c r="J44" s="12"/>
      <c r="K44"/>
      <c r="L44"/>
      <c r="M44"/>
      <c r="N44" s="12"/>
      <c r="R44"/>
    </row>
    <row r="45" spans="2:22" x14ac:dyDescent="0.25">
      <c r="C45" s="3" t="s">
        <v>94</v>
      </c>
      <c r="D45" s="14">
        <v>499.99994263759083</v>
      </c>
      <c r="E45" s="14">
        <v>499.99994263759083</v>
      </c>
      <c r="F45" s="14">
        <v>499.99994263759083</v>
      </c>
      <c r="G45" s="14">
        <v>499.99994263759083</v>
      </c>
      <c r="H45" s="14">
        <v>499.99994263759083</v>
      </c>
      <c r="N45" s="12"/>
      <c r="R45"/>
    </row>
    <row r="46" spans="2:22" x14ac:dyDescent="0.25">
      <c r="C46" s="3" t="s">
        <v>87</v>
      </c>
      <c r="D46" s="14">
        <v>601.31526908236697</v>
      </c>
      <c r="E46" s="14">
        <v>1500.0033624308105</v>
      </c>
      <c r="F46" s="14">
        <v>1500.0033624308105</v>
      </c>
      <c r="G46" s="14">
        <v>1500.0033624308105</v>
      </c>
      <c r="H46" s="14">
        <v>1499.9933630083597</v>
      </c>
      <c r="N46" s="12"/>
      <c r="R46"/>
    </row>
    <row r="47" spans="2:22" x14ac:dyDescent="0.25">
      <c r="C47" s="3" t="s">
        <v>93</v>
      </c>
      <c r="D47" s="14">
        <v>0</v>
      </c>
      <c r="E47" s="14">
        <v>0</v>
      </c>
      <c r="F47" s="14">
        <v>2250.0022489603107</v>
      </c>
      <c r="G47" s="14">
        <v>0</v>
      </c>
      <c r="H47" s="14">
        <v>2250.0022489603107</v>
      </c>
      <c r="N47" s="12"/>
      <c r="R47"/>
    </row>
    <row r="48" spans="2:22" x14ac:dyDescent="0.25">
      <c r="C48" s="3" t="s">
        <v>90</v>
      </c>
      <c r="D48" s="14">
        <v>0</v>
      </c>
      <c r="E48" s="14">
        <v>0</v>
      </c>
      <c r="F48" s="14">
        <v>2000.0041105717467</v>
      </c>
      <c r="G48" s="14">
        <v>0</v>
      </c>
      <c r="H48" s="14">
        <v>2000.0041105717467</v>
      </c>
      <c r="N48" s="12"/>
      <c r="R48"/>
    </row>
    <row r="49" spans="3:20" x14ac:dyDescent="0.25">
      <c r="C49" s="12" t="s">
        <v>92</v>
      </c>
      <c r="D49" s="13">
        <v>0</v>
      </c>
      <c r="E49" s="13">
        <v>0</v>
      </c>
      <c r="F49" s="13">
        <v>0</v>
      </c>
      <c r="G49" s="13">
        <v>0</v>
      </c>
      <c r="H49" s="13">
        <v>0</v>
      </c>
      <c r="I49" s="12"/>
      <c r="N49" s="12"/>
      <c r="R49"/>
    </row>
    <row r="50" spans="3:20" x14ac:dyDescent="0.25">
      <c r="C50" s="3" t="s">
        <v>190</v>
      </c>
      <c r="D50" s="14">
        <v>0</v>
      </c>
      <c r="E50" s="14">
        <v>0</v>
      </c>
      <c r="F50" s="14">
        <v>0</v>
      </c>
      <c r="G50" s="14">
        <v>0</v>
      </c>
      <c r="H50" s="14">
        <v>0</v>
      </c>
      <c r="N50" s="12"/>
      <c r="R50"/>
    </row>
    <row r="51" spans="3:20" x14ac:dyDescent="0.25">
      <c r="C51" s="3" t="s">
        <v>191</v>
      </c>
      <c r="D51" s="14">
        <v>0</v>
      </c>
      <c r="E51" s="14">
        <v>0</v>
      </c>
      <c r="F51" s="14">
        <v>0</v>
      </c>
      <c r="G51" s="14">
        <v>0</v>
      </c>
      <c r="H51" s="14">
        <v>0</v>
      </c>
      <c r="N51" s="12"/>
      <c r="R51"/>
    </row>
    <row r="52" spans="3:20" x14ac:dyDescent="0.25">
      <c r="C52" s="3" t="s">
        <v>192</v>
      </c>
      <c r="D52" s="14">
        <v>0</v>
      </c>
      <c r="E52" s="14">
        <v>0</v>
      </c>
      <c r="F52" s="14">
        <v>0</v>
      </c>
      <c r="G52" s="14">
        <v>0</v>
      </c>
      <c r="H52" s="14">
        <v>0</v>
      </c>
      <c r="N52" s="12"/>
      <c r="R52"/>
    </row>
    <row r="53" spans="3:20" x14ac:dyDescent="0.25">
      <c r="C53" s="3" t="s">
        <v>130</v>
      </c>
      <c r="D53" s="8">
        <v>1101.3152117199579</v>
      </c>
      <c r="E53" s="8">
        <v>2000.0033050684015</v>
      </c>
      <c r="F53" s="8">
        <v>6250.0096646004586</v>
      </c>
      <c r="G53" s="8">
        <v>2000.0033050684015</v>
      </c>
      <c r="H53" s="8">
        <v>6249.9996651780075</v>
      </c>
      <c r="I53" s="3"/>
      <c r="J53" s="12"/>
      <c r="N53" s="12"/>
      <c r="O53" s="12"/>
      <c r="P53" s="12"/>
      <c r="R53"/>
    </row>
    <row r="54" spans="3:20" x14ac:dyDescent="0.25">
      <c r="I54" s="12"/>
      <c r="M54"/>
      <c r="O54" s="12"/>
      <c r="P54" s="12"/>
      <c r="Q54" s="12"/>
      <c r="S54" s="12"/>
      <c r="T54" s="12"/>
    </row>
    <row r="55" spans="3:20" x14ac:dyDescent="0.25">
      <c r="I55" s="12"/>
      <c r="M55"/>
      <c r="P55" s="12"/>
      <c r="R55"/>
    </row>
    <row r="56" spans="3:20" x14ac:dyDescent="0.25">
      <c r="I56" s="12"/>
      <c r="M56"/>
      <c r="P56" s="12"/>
      <c r="R56"/>
    </row>
    <row r="57" spans="3:20" x14ac:dyDescent="0.25">
      <c r="C57" t="s">
        <v>188</v>
      </c>
      <c r="D57" s="3"/>
      <c r="E57" s="3"/>
      <c r="F57" s="3"/>
      <c r="G57" s="3"/>
      <c r="H57" s="3"/>
      <c r="I57" s="3"/>
      <c r="J57" s="3"/>
      <c r="K57"/>
      <c r="L57"/>
      <c r="M57"/>
      <c r="P57" s="12"/>
      <c r="R57"/>
    </row>
    <row r="58" spans="3:20" ht="60" x14ac:dyDescent="0.25">
      <c r="C58" t="s">
        <v>129</v>
      </c>
      <c r="D58" s="110" t="s">
        <v>209</v>
      </c>
      <c r="E58" s="110" t="s">
        <v>210</v>
      </c>
      <c r="F58" s="110" t="s">
        <v>211</v>
      </c>
      <c r="G58" s="110" t="s">
        <v>198</v>
      </c>
      <c r="H58" s="110" t="s">
        <v>197</v>
      </c>
      <c r="K58"/>
      <c r="L58"/>
      <c r="M58"/>
      <c r="N58" s="12"/>
      <c r="R58"/>
    </row>
    <row r="59" spans="3:20" x14ac:dyDescent="0.25">
      <c r="C59" s="12" t="s">
        <v>103</v>
      </c>
      <c r="D59" s="13">
        <v>1699.8843556495995</v>
      </c>
      <c r="E59" s="13">
        <v>2019.895707337877</v>
      </c>
      <c r="F59" s="13">
        <v>2019.895707337877</v>
      </c>
      <c r="G59" s="13">
        <v>2019.895707337877</v>
      </c>
      <c r="H59" s="13">
        <v>2019.895707337877</v>
      </c>
      <c r="K59"/>
      <c r="L59"/>
      <c r="M59"/>
      <c r="N59" s="12"/>
      <c r="R59"/>
    </row>
    <row r="60" spans="3:20" x14ac:dyDescent="0.25">
      <c r="C60" s="3" t="s">
        <v>83</v>
      </c>
      <c r="D60" s="8">
        <v>1144.518763949914</v>
      </c>
      <c r="E60" s="8">
        <v>2774.5689374651415</v>
      </c>
      <c r="F60" s="8">
        <v>2332.5361900792918</v>
      </c>
      <c r="G60" s="8">
        <v>2774.558936119497</v>
      </c>
      <c r="H60" s="8">
        <v>1397.6757165025065</v>
      </c>
      <c r="K60"/>
      <c r="L60"/>
      <c r="M60"/>
      <c r="N60" s="12"/>
      <c r="R60"/>
    </row>
    <row r="61" spans="3:20" x14ac:dyDescent="0.25">
      <c r="C61" s="12" t="s">
        <v>63</v>
      </c>
      <c r="D61" s="13">
        <v>5915.9069595573674</v>
      </c>
      <c r="E61" s="13">
        <v>11588.331296649038</v>
      </c>
      <c r="F61" s="13">
        <v>6220.3543290653106</v>
      </c>
      <c r="G61" s="13">
        <v>11528.5809610744</v>
      </c>
      <c r="H61" s="13">
        <v>7162.5192493057002</v>
      </c>
      <c r="K61"/>
      <c r="L61"/>
      <c r="M61"/>
      <c r="N61" s="12"/>
      <c r="R61"/>
    </row>
    <row r="62" spans="3:20" s="12" customFormat="1" x14ac:dyDescent="0.25">
      <c r="C62" s="12" t="s">
        <v>213</v>
      </c>
      <c r="D62" s="13">
        <v>2104.1999999999998</v>
      </c>
      <c r="E62" s="13">
        <v>0</v>
      </c>
      <c r="F62" s="13">
        <v>0</v>
      </c>
      <c r="G62" s="13">
        <v>0</v>
      </c>
      <c r="H62" s="13">
        <v>0</v>
      </c>
    </row>
    <row r="63" spans="3:20" s="12" customFormat="1" x14ac:dyDescent="0.25">
      <c r="C63" s="12" t="s">
        <v>214</v>
      </c>
      <c r="D63" s="13">
        <v>0</v>
      </c>
      <c r="E63" s="13">
        <v>4347.08</v>
      </c>
      <c r="F63" s="13">
        <v>2602.38</v>
      </c>
      <c r="G63" s="13">
        <v>4299</v>
      </c>
      <c r="H63" s="13">
        <v>2795.38</v>
      </c>
    </row>
    <row r="64" spans="3:20" s="12" customFormat="1" x14ac:dyDescent="0.25">
      <c r="C64" s="12" t="s">
        <v>119</v>
      </c>
      <c r="D64" s="13">
        <v>0</v>
      </c>
      <c r="E64" s="13">
        <v>1341.5</v>
      </c>
      <c r="F64" s="13">
        <v>0</v>
      </c>
      <c r="G64" s="13">
        <v>1246.1199999999999</v>
      </c>
      <c r="H64" s="13">
        <v>116.15</v>
      </c>
    </row>
    <row r="65" spans="3:13" s="12" customFormat="1" x14ac:dyDescent="0.25">
      <c r="C65" s="3" t="s">
        <v>130</v>
      </c>
      <c r="D65" s="13">
        <v>10864.51007915688</v>
      </c>
      <c r="E65" s="13">
        <v>22071.375941452054</v>
      </c>
      <c r="F65" s="13">
        <v>13175.166226482481</v>
      </c>
      <c r="G65" s="13">
        <v>21868.155604531774</v>
      </c>
      <c r="H65" s="13">
        <v>13491.620673146084</v>
      </c>
      <c r="K65" s="3"/>
    </row>
    <row r="66" spans="3:13" s="12" customFormat="1" x14ac:dyDescent="0.25">
      <c r="M66" s="3"/>
    </row>
    <row r="67" spans="3:13" s="12" customFormat="1" x14ac:dyDescent="0.25">
      <c r="M67" s="3"/>
    </row>
    <row r="68" spans="3:13" s="12" customFormat="1" x14ac:dyDescent="0.25">
      <c r="M68" s="3"/>
    </row>
    <row r="69" spans="3:13" s="12" customFormat="1" x14ac:dyDescent="0.25">
      <c r="C69" s="12" t="s">
        <v>212</v>
      </c>
      <c r="D69" s="3"/>
      <c r="E69" s="3"/>
      <c r="F69" s="3"/>
      <c r="G69" s="3"/>
      <c r="H69" s="3"/>
      <c r="I69" s="3"/>
      <c r="J69" s="3"/>
      <c r="K69" s="8"/>
      <c r="L69" s="8"/>
      <c r="M69" s="3"/>
    </row>
    <row r="70" spans="3:13" s="12" customFormat="1" ht="60" x14ac:dyDescent="0.25">
      <c r="C70" s="12" t="s">
        <v>129</v>
      </c>
      <c r="D70" s="110" t="s">
        <v>209</v>
      </c>
      <c r="E70" s="110" t="s">
        <v>210</v>
      </c>
      <c r="F70" s="110" t="s">
        <v>211</v>
      </c>
      <c r="G70" s="110" t="s">
        <v>198</v>
      </c>
      <c r="H70" s="110" t="s">
        <v>197</v>
      </c>
      <c r="I70" s="8"/>
      <c r="J70" s="8"/>
      <c r="K70" s="3"/>
    </row>
    <row r="71" spans="3:13" s="12" customFormat="1" x14ac:dyDescent="0.25">
      <c r="C71" s="3" t="s">
        <v>75</v>
      </c>
      <c r="D71" s="8">
        <v>145.99970852405221</v>
      </c>
      <c r="E71" s="8">
        <v>145.99970852405221</v>
      </c>
      <c r="F71" s="8">
        <v>145.99970852405221</v>
      </c>
      <c r="G71" s="8">
        <v>145.99970852405221</v>
      </c>
      <c r="H71" s="8">
        <v>145.99970852405221</v>
      </c>
      <c r="I71" s="8"/>
      <c r="J71" s="8"/>
      <c r="K71" s="3"/>
    </row>
    <row r="72" spans="3:13" s="12" customFormat="1" x14ac:dyDescent="0.25">
      <c r="C72" s="3" t="s">
        <v>84</v>
      </c>
      <c r="D72" s="8">
        <v>0</v>
      </c>
      <c r="E72" s="8">
        <v>253.15695255259214</v>
      </c>
      <c r="F72" s="8">
        <v>253.15695255259214</v>
      </c>
      <c r="G72" s="8">
        <v>253.15695255259214</v>
      </c>
      <c r="H72" s="8">
        <v>253.15695255259214</v>
      </c>
      <c r="I72" s="8"/>
      <c r="J72" s="8"/>
      <c r="K72" s="3"/>
    </row>
    <row r="73" spans="3:13" s="12" customFormat="1" x14ac:dyDescent="0.25">
      <c r="C73" s="3" t="s">
        <v>76</v>
      </c>
      <c r="D73" s="8">
        <v>160.14912049185486</v>
      </c>
      <c r="E73" s="8">
        <v>1094.9995927229961</v>
      </c>
      <c r="F73" s="8">
        <v>1094.9995927229961</v>
      </c>
      <c r="G73" s="8">
        <v>1094.9995927229961</v>
      </c>
      <c r="H73" s="8">
        <v>160.14912049185486</v>
      </c>
      <c r="I73" s="8"/>
      <c r="J73" s="8"/>
      <c r="K73" s="3"/>
    </row>
    <row r="74" spans="3:13" s="12" customFormat="1" x14ac:dyDescent="0.25">
      <c r="C74" s="3" t="s">
        <v>97</v>
      </c>
      <c r="D74" s="8">
        <v>1275.8843556495995</v>
      </c>
      <c r="E74" s="8">
        <v>1275.8957073378772</v>
      </c>
      <c r="F74" s="8">
        <v>1275.8957073378772</v>
      </c>
      <c r="G74" s="8">
        <v>1275.8957073378772</v>
      </c>
      <c r="H74" s="8">
        <v>1275.8957073378772</v>
      </c>
      <c r="I74" s="8"/>
      <c r="J74" s="8"/>
      <c r="K74" s="3"/>
    </row>
    <row r="75" spans="3:13" s="12" customFormat="1" x14ac:dyDescent="0.25">
      <c r="C75" s="3" t="s">
        <v>65</v>
      </c>
      <c r="D75" s="8">
        <v>0</v>
      </c>
      <c r="E75" s="8">
        <v>1400.775274787542</v>
      </c>
      <c r="F75" s="8">
        <v>1400.775274787542</v>
      </c>
      <c r="G75" s="8">
        <v>1400.775274787542</v>
      </c>
      <c r="H75" s="8">
        <v>1400.775274787542</v>
      </c>
      <c r="I75" s="8"/>
      <c r="J75" s="8"/>
      <c r="K75" s="3"/>
    </row>
    <row r="76" spans="3:13" s="12" customFormat="1" x14ac:dyDescent="0.25">
      <c r="C76" s="3" t="s">
        <v>55</v>
      </c>
      <c r="D76" s="8">
        <v>978.28310608382026</v>
      </c>
      <c r="E76" s="8">
        <v>577.2076879734866</v>
      </c>
      <c r="F76" s="8">
        <v>577.2076879734866</v>
      </c>
      <c r="G76" s="8">
        <v>978.28310608382026</v>
      </c>
      <c r="H76" s="8">
        <v>978.28310608382026</v>
      </c>
      <c r="I76" s="8"/>
      <c r="J76" s="8"/>
      <c r="K76" s="3"/>
    </row>
    <row r="77" spans="3:13" s="12" customFormat="1" x14ac:dyDescent="0.25">
      <c r="C77" s="3" t="s">
        <v>98</v>
      </c>
      <c r="D77" s="8">
        <v>423.99999999999989</v>
      </c>
      <c r="E77" s="8">
        <v>423.99999999999989</v>
      </c>
      <c r="F77" s="8">
        <v>423.99999999999989</v>
      </c>
      <c r="G77" s="8">
        <v>423.99999999999989</v>
      </c>
      <c r="H77" s="8">
        <v>423.99999999999989</v>
      </c>
      <c r="I77" s="8"/>
      <c r="J77" s="8"/>
      <c r="K77" s="3"/>
    </row>
    <row r="78" spans="3:13" s="12" customFormat="1" x14ac:dyDescent="0.25">
      <c r="C78" s="3" t="s">
        <v>19</v>
      </c>
      <c r="D78" s="8">
        <v>0</v>
      </c>
      <c r="E78" s="8">
        <v>750.33969156270746</v>
      </c>
      <c r="F78" s="8">
        <v>750.33969156270746</v>
      </c>
      <c r="G78" s="8">
        <v>975.69785781975054</v>
      </c>
      <c r="H78" s="8">
        <v>0</v>
      </c>
      <c r="I78" s="8"/>
      <c r="J78" s="8"/>
      <c r="K78" s="3"/>
    </row>
    <row r="79" spans="3:13" s="12" customFormat="1" x14ac:dyDescent="0.25">
      <c r="C79" s="3" t="s">
        <v>64</v>
      </c>
      <c r="D79" s="8">
        <v>918.47357747650437</v>
      </c>
      <c r="E79" s="8">
        <v>2841.5527857073271</v>
      </c>
      <c r="F79" s="8">
        <v>577.2155649861927</v>
      </c>
      <c r="G79" s="8">
        <v>4853.9839370581258</v>
      </c>
      <c r="H79" s="8">
        <v>2589.6467163369912</v>
      </c>
      <c r="I79" s="8"/>
      <c r="J79" s="8"/>
      <c r="K79" s="3"/>
    </row>
    <row r="80" spans="3:13" s="12" customFormat="1" x14ac:dyDescent="0.25">
      <c r="C80" s="3" t="s">
        <v>81</v>
      </c>
      <c r="D80" s="8">
        <v>42.001987742679454</v>
      </c>
      <c r="E80" s="8">
        <v>42.001987742679454</v>
      </c>
      <c r="F80" s="8">
        <v>42.001987742679454</v>
      </c>
      <c r="G80" s="8">
        <v>42.001987742679454</v>
      </c>
      <c r="H80" s="8">
        <v>42.001987742679454</v>
      </c>
      <c r="I80" s="8"/>
      <c r="J80" s="8"/>
      <c r="K80" s="3"/>
    </row>
    <row r="81" spans="3:15" s="12" customFormat="1" x14ac:dyDescent="0.25">
      <c r="C81" s="3" t="s">
        <v>74</v>
      </c>
      <c r="D81" s="8">
        <v>642.99651279836792</v>
      </c>
      <c r="E81" s="8">
        <v>643.00651414401193</v>
      </c>
      <c r="F81" s="8">
        <v>643.00651414401193</v>
      </c>
      <c r="G81" s="8">
        <v>642.99651279836792</v>
      </c>
      <c r="H81" s="8">
        <v>642.99651279836792</v>
      </c>
      <c r="I81" s="8"/>
      <c r="J81" s="8"/>
      <c r="K81" s="3"/>
    </row>
    <row r="82" spans="3:15" s="12" customFormat="1" x14ac:dyDescent="0.25">
      <c r="C82" s="3" t="s">
        <v>100</v>
      </c>
      <c r="D82" s="8">
        <v>0</v>
      </c>
      <c r="E82" s="8">
        <v>320</v>
      </c>
      <c r="F82" s="8">
        <v>320</v>
      </c>
      <c r="G82" s="8">
        <v>320</v>
      </c>
      <c r="H82" s="8">
        <v>320</v>
      </c>
      <c r="I82" s="8"/>
      <c r="J82" s="8"/>
      <c r="K82" s="3"/>
    </row>
    <row r="83" spans="3:15" s="12" customFormat="1" x14ac:dyDescent="0.25">
      <c r="C83" s="3" t="s">
        <v>70</v>
      </c>
      <c r="D83" s="8">
        <v>3005.9296376651664</v>
      </c>
      <c r="E83" s="8">
        <v>2306.6201469932835</v>
      </c>
      <c r="F83" s="8">
        <v>745.42045131366694</v>
      </c>
      <c r="G83" s="8">
        <v>2306.6201469932835</v>
      </c>
      <c r="H83" s="8">
        <v>745.42045131366694</v>
      </c>
      <c r="I83" s="8"/>
      <c r="J83" s="8"/>
      <c r="K83" s="3"/>
    </row>
    <row r="84" spans="3:15" s="12" customFormat="1" x14ac:dyDescent="0.25">
      <c r="C84" s="3" t="s">
        <v>91</v>
      </c>
      <c r="D84" s="8">
        <v>0</v>
      </c>
      <c r="E84" s="8">
        <v>442.03274738584958</v>
      </c>
      <c r="F84" s="8">
        <v>0</v>
      </c>
      <c r="G84" s="8">
        <v>442.03274738584958</v>
      </c>
      <c r="H84" s="8">
        <v>0</v>
      </c>
      <c r="I84" s="8"/>
      <c r="J84" s="8"/>
      <c r="K84" s="3"/>
    </row>
    <row r="85" spans="3:15" s="12" customFormat="1" x14ac:dyDescent="0.25">
      <c r="C85" s="3" t="s">
        <v>49</v>
      </c>
      <c r="D85" s="8">
        <v>1013.2206383318768</v>
      </c>
      <c r="E85" s="8">
        <v>1013.2206383318768</v>
      </c>
      <c r="F85" s="8">
        <v>1013.2206383318768</v>
      </c>
      <c r="G85" s="8">
        <v>1013.2206383318768</v>
      </c>
      <c r="H85" s="8">
        <v>1013.2206383318768</v>
      </c>
      <c r="I85" s="8"/>
      <c r="J85" s="8"/>
      <c r="K85" s="3"/>
    </row>
    <row r="86" spans="3:15" s="12" customFormat="1" x14ac:dyDescent="0.25">
      <c r="C86" s="3" t="s">
        <v>78</v>
      </c>
      <c r="D86" s="8">
        <v>153.37143439295977</v>
      </c>
      <c r="E86" s="8">
        <v>153.37143439295977</v>
      </c>
      <c r="F86" s="8">
        <v>153.37143439295977</v>
      </c>
      <c r="G86" s="8">
        <v>153.37143439295977</v>
      </c>
      <c r="H86" s="8">
        <v>153.37143439295977</v>
      </c>
      <c r="I86" s="8"/>
      <c r="J86" s="8"/>
      <c r="K86" s="3"/>
    </row>
    <row r="87" spans="3:15" s="12" customFormat="1" x14ac:dyDescent="0.25">
      <c r="C87" s="3" t="s">
        <v>38</v>
      </c>
      <c r="D87" s="8">
        <v>0</v>
      </c>
      <c r="E87" s="8">
        <v>2698.6150712928152</v>
      </c>
      <c r="F87" s="8">
        <v>1156.1750201098391</v>
      </c>
      <c r="G87" s="8">
        <v>0</v>
      </c>
      <c r="H87" s="8">
        <v>435.17306245180316</v>
      </c>
      <c r="I87" s="8"/>
      <c r="J87" s="8"/>
      <c r="K87" s="3"/>
    </row>
    <row r="88" spans="3:15" s="12" customFormat="1" x14ac:dyDescent="0.25">
      <c r="C88" s="3" t="s">
        <v>130</v>
      </c>
      <c r="D88" s="8">
        <v>8760.3100791568831</v>
      </c>
      <c r="E88" s="8">
        <v>16382.795941452059</v>
      </c>
      <c r="F88" s="8">
        <v>10572.78622648248</v>
      </c>
      <c r="G88" s="8">
        <v>16323.035604531777</v>
      </c>
      <c r="H88" s="8">
        <v>10580.090673146085</v>
      </c>
      <c r="I88" s="8"/>
      <c r="J88" s="8"/>
      <c r="K88" s="3"/>
    </row>
    <row r="89" spans="3:15" s="12" customFormat="1" x14ac:dyDescent="0.25">
      <c r="C89" s="3"/>
      <c r="D89" s="8"/>
      <c r="E89" s="8"/>
      <c r="F89" s="8"/>
      <c r="G89" s="8"/>
      <c r="H89" s="8"/>
      <c r="I89" s="8"/>
      <c r="J89" s="8"/>
      <c r="K89" s="8"/>
      <c r="L89" s="8"/>
      <c r="M89" s="3"/>
    </row>
    <row r="90" spans="3:15" s="12" customFormat="1" x14ac:dyDescent="0.25">
      <c r="C90" s="3"/>
      <c r="D90" s="8"/>
      <c r="E90" s="8"/>
      <c r="F90" s="8"/>
      <c r="G90" s="8"/>
      <c r="H90" s="8"/>
      <c r="I90" s="8"/>
      <c r="J90" s="8"/>
      <c r="K90" s="8"/>
      <c r="L90" s="8"/>
      <c r="M90" s="3"/>
    </row>
    <row r="91" spans="3:15" s="12" customFormat="1" x14ac:dyDescent="0.25">
      <c r="C91" s="3"/>
      <c r="D91" s="8"/>
      <c r="E91" s="8"/>
      <c r="F91" s="8"/>
      <c r="G91" s="8"/>
      <c r="H91" s="8"/>
      <c r="I91" s="8"/>
      <c r="J91" s="8"/>
      <c r="K91" s="8"/>
      <c r="L91" s="8"/>
      <c r="M91" s="3"/>
    </row>
    <row r="92" spans="3:15" s="12" customFormat="1" x14ac:dyDescent="0.25">
      <c r="C92" s="3"/>
      <c r="D92" s="8"/>
      <c r="E92" s="8"/>
      <c r="F92" s="8"/>
      <c r="G92" s="8"/>
      <c r="H92" s="8"/>
      <c r="I92" s="8"/>
      <c r="J92" s="8"/>
      <c r="K92" s="8"/>
      <c r="L92" s="8"/>
      <c r="M92" s="3"/>
    </row>
    <row r="93" spans="3:15" s="12" customFormat="1" x14ac:dyDescent="0.25">
      <c r="C93" s="3"/>
      <c r="D93" s="8"/>
      <c r="E93" s="8"/>
      <c r="F93" s="8"/>
      <c r="G93" s="8"/>
      <c r="H93" s="8"/>
      <c r="I93" s="8"/>
      <c r="J93" s="8"/>
      <c r="K93" s="8"/>
      <c r="L93" s="8"/>
      <c r="M93" s="3"/>
    </row>
    <row r="94" spans="3:15" s="12" customFormat="1" x14ac:dyDescent="0.25">
      <c r="C94" s="3"/>
      <c r="D94" s="8"/>
      <c r="E94" s="8"/>
      <c r="F94" s="8"/>
      <c r="G94" s="8"/>
      <c r="H94" s="8"/>
      <c r="I94" s="8"/>
      <c r="J94" s="8"/>
      <c r="K94" s="8"/>
      <c r="L94" s="8"/>
      <c r="M94" s="3"/>
    </row>
    <row r="95" spans="3:15" s="12" customFormat="1" x14ac:dyDescent="0.25">
      <c r="C95" s="3"/>
      <c r="D95" s="8"/>
      <c r="E95" s="8"/>
      <c r="F95" s="8"/>
      <c r="G95" s="8"/>
      <c r="H95" s="8"/>
      <c r="I95" s="8"/>
      <c r="J95" s="8"/>
      <c r="K95" s="8"/>
      <c r="L95" s="8"/>
      <c r="M95" s="8"/>
      <c r="N95" s="8"/>
      <c r="O95" s="3"/>
    </row>
    <row r="96" spans="3:15" x14ac:dyDescent="0.25">
      <c r="N96" s="12"/>
    </row>
    <row r="97" spans="1:24" x14ac:dyDescent="0.25">
      <c r="N97" s="12"/>
    </row>
    <row r="98" spans="1:24" x14ac:dyDescent="0.25">
      <c r="D98" s="73" t="s">
        <v>179</v>
      </c>
      <c r="H98" s="73" t="s">
        <v>300</v>
      </c>
      <c r="J98" s="3"/>
      <c r="K98" s="3"/>
      <c r="N98" s="12"/>
      <c r="O98" s="12"/>
      <c r="P98" s="12"/>
      <c r="R98" s="73"/>
      <c r="S98" s="169" t="s">
        <v>277</v>
      </c>
      <c r="U98" s="73" t="s">
        <v>185</v>
      </c>
    </row>
    <row r="99" spans="1:24" ht="185.25" thickBot="1" x14ac:dyDescent="0.3">
      <c r="B99" s="79" t="s">
        <v>180</v>
      </c>
      <c r="D99" s="76" t="str">
        <f>'FC-EO-detail'!V2</f>
        <v>32mmt_TXU_20190124_ExistTX</v>
      </c>
      <c r="E99" s="76"/>
      <c r="F99" s="76" t="str">
        <f>'FC-EO-detail'!AC2</f>
        <v>32mmt_TXU_20190124_ExistTXandWYNM_WYNMcap</v>
      </c>
      <c r="G99" s="76"/>
      <c r="H99" s="76" t="str">
        <f>D99</f>
        <v>32mmt_TXU_20190124_ExistTX</v>
      </c>
      <c r="I99" s="76"/>
      <c r="J99" s="76" t="str">
        <f>F99</f>
        <v>32mmt_TXU_20190124_ExistTXandWYNM_WYNMcap</v>
      </c>
      <c r="K99" s="76"/>
      <c r="L99" s="76"/>
      <c r="M99" s="76"/>
      <c r="N99" s="76"/>
      <c r="O99" s="76"/>
      <c r="P99" s="76"/>
      <c r="Q99" s="76"/>
      <c r="R99" s="76"/>
      <c r="S99" s="76"/>
      <c r="T99" s="76"/>
      <c r="U99" s="76" t="str">
        <f>D99</f>
        <v>32mmt_TXU_20190124_ExistTX</v>
      </c>
      <c r="V99" s="76"/>
      <c r="W99" s="76" t="str">
        <f>F99</f>
        <v>32mmt_TXU_20190124_ExistTXandWYNM_WYNMcap</v>
      </c>
      <c r="X99" s="76"/>
    </row>
    <row r="100" spans="1:24" s="12" customFormat="1" ht="75" x14ac:dyDescent="0.25">
      <c r="A100" s="149" t="str">
        <f>lookups!J1</f>
        <v>RESOLVE resource potential: Existing &amp; New Tx</v>
      </c>
      <c r="B100" s="73" t="s">
        <v>258</v>
      </c>
      <c r="C100" s="73" t="s">
        <v>123</v>
      </c>
      <c r="D100" s="85" t="s">
        <v>178</v>
      </c>
      <c r="E100" s="86" t="s">
        <v>128</v>
      </c>
      <c r="F100" s="94" t="s">
        <v>178</v>
      </c>
      <c r="G100" s="95" t="s">
        <v>128</v>
      </c>
      <c r="H100" s="85" t="s">
        <v>178</v>
      </c>
      <c r="I100" s="92" t="s">
        <v>128</v>
      </c>
      <c r="J100" s="94" t="s">
        <v>178</v>
      </c>
      <c r="K100" s="95" t="s">
        <v>128</v>
      </c>
      <c r="Q100" s="77" t="s">
        <v>257</v>
      </c>
      <c r="R100" s="138" t="s">
        <v>258</v>
      </c>
      <c r="S100" s="78" t="s">
        <v>302</v>
      </c>
      <c r="T100" s="150" t="s">
        <v>259</v>
      </c>
      <c r="U100" s="86" t="s">
        <v>178</v>
      </c>
      <c r="V100" s="92" t="s">
        <v>128</v>
      </c>
      <c r="W100" s="94" t="s">
        <v>178</v>
      </c>
      <c r="X100" s="95" t="s">
        <v>128</v>
      </c>
    </row>
    <row r="101" spans="1:24" x14ac:dyDescent="0.25">
      <c r="A101" s="109">
        <f>INDEX(lookups!$J$2:$J$43,MATCH($C101,lookups!$K$2:$K$43,0))</f>
        <v>19705.833446189616</v>
      </c>
      <c r="B101" t="str">
        <f>INDEX(lookups!$L$2:$L$43,MATCH($C101,lookups!$K$2:$K$43,0))</f>
        <v>Northern_California</v>
      </c>
      <c r="C101" s="12" t="str">
        <f>'FC-EO-detail'!A6</f>
        <v>Northern_California_Solar</v>
      </c>
      <c r="D101" s="87">
        <f>'FC-EO-detail'!AA6</f>
        <v>750.33969156270746</v>
      </c>
      <c r="E101" s="88">
        <f>'FC-EO-detail'!AA56</f>
        <v>0</v>
      </c>
      <c r="F101" s="96">
        <f>'FC-EO-detail'!AH6</f>
        <v>750.33969156270746</v>
      </c>
      <c r="G101" s="97">
        <f>'FC-EO-detail'!AH56</f>
        <v>0</v>
      </c>
      <c r="H101" s="163">
        <f>D101-D101</f>
        <v>0</v>
      </c>
      <c r="I101" s="164">
        <f>E101+D101</f>
        <v>750.33969156270746</v>
      </c>
      <c r="J101" s="165">
        <f>F101-F101</f>
        <v>0</v>
      </c>
      <c r="K101" s="166">
        <f>G101+F101</f>
        <v>750.33969156270746</v>
      </c>
      <c r="L101" s="12" t="s">
        <v>271</v>
      </c>
      <c r="N101" s="12"/>
      <c r="O101" s="12"/>
      <c r="P101" s="12"/>
      <c r="Q101" s="142" t="str">
        <f>'2019-20TxInputUpdate'!B6</f>
        <v>Northern CA</v>
      </c>
      <c r="R101" s="143" t="s">
        <v>20</v>
      </c>
      <c r="S101" s="31">
        <f>'2019-20TxInputUpdate'!X6</f>
        <v>1392</v>
      </c>
      <c r="T101" s="144">
        <f>'2019-20TxInputUpdate'!R6</f>
        <v>1200</v>
      </c>
      <c r="U101" s="139">
        <f>SUMIFS(H$101:H$142,$B$101:$B$142,$R101)</f>
        <v>1389.5927694236311</v>
      </c>
      <c r="V101" s="93">
        <f>SUMIFS(I$101:I$142,$B$101:$B$142,$R101)</f>
        <v>1284.7502845698868</v>
      </c>
      <c r="W101" s="96">
        <f>SUMIFS(J$101:J$142,$B$101:$B$142,$R101)</f>
        <v>1389.5927694236311</v>
      </c>
      <c r="X101" s="97">
        <f>SUMIFS(K$101:K$142,$B$101:$B$142,$R101)</f>
        <v>1284.7502845698868</v>
      </c>
    </row>
    <row r="102" spans="1:24" x14ac:dyDescent="0.25">
      <c r="A102" s="109">
        <f>INDEX(lookups!$J$2:$J$43,MATCH($C102,lookups!$K$2:$K$43,0))</f>
        <v>2603.2220949169487</v>
      </c>
      <c r="B102" s="12" t="str">
        <f>INDEX(lookups!$L$2:$L$43,MATCH($C102,lookups!$K$2:$K$43,0))</f>
        <v>Solano</v>
      </c>
      <c r="C102" s="12" t="str">
        <f>'FC-EO-detail'!A7</f>
        <v>Solano_Solar</v>
      </c>
      <c r="D102" s="87">
        <f>'FC-EO-detail'!AA7</f>
        <v>0</v>
      </c>
      <c r="E102" s="88">
        <f>'FC-EO-detail'!AA57</f>
        <v>0</v>
      </c>
      <c r="F102" s="96">
        <f>'FC-EO-detail'!AH7</f>
        <v>0</v>
      </c>
      <c r="G102" s="97">
        <f>'FC-EO-detail'!AH57</f>
        <v>0</v>
      </c>
      <c r="H102" s="87">
        <f t="shared" ref="H102:J103" si="8">D102</f>
        <v>0</v>
      </c>
      <c r="I102" s="93">
        <f t="shared" si="8"/>
        <v>0</v>
      </c>
      <c r="J102" s="96">
        <f t="shared" si="8"/>
        <v>0</v>
      </c>
      <c r="K102" s="166">
        <f>G102+40</f>
        <v>40</v>
      </c>
      <c r="L102" s="12" t="s">
        <v>276</v>
      </c>
      <c r="N102" s="12"/>
      <c r="O102" s="12"/>
      <c r="P102" s="12"/>
      <c r="Q102" s="142" t="str">
        <f>'2019-20TxInputUpdate'!B7</f>
        <v>- Round mountain</v>
      </c>
      <c r="R102" s="143"/>
      <c r="S102" s="31"/>
      <c r="T102" s="144"/>
      <c r="U102" s="139"/>
      <c r="V102" s="93"/>
      <c r="W102" s="96"/>
      <c r="X102" s="97"/>
    </row>
    <row r="103" spans="1:24" x14ac:dyDescent="0.25">
      <c r="A103" s="109">
        <f>INDEX(lookups!$J$2:$J$43,MATCH($C103,lookups!$K$2:$K$43,0))</f>
        <v>1263.14018549004</v>
      </c>
      <c r="B103" s="12" t="str">
        <f>INDEX(lookups!$L$2:$L$43,MATCH($C103,lookups!$K$2:$K$43,0))</f>
        <v>Central_Valley_North_Los_Banos</v>
      </c>
      <c r="C103" s="12" t="str">
        <f>'FC-EO-detail'!A8</f>
        <v>Central_Valley_North_Los_Banos_Solar</v>
      </c>
      <c r="D103" s="87">
        <f>'FC-EO-detail'!AA8</f>
        <v>0</v>
      </c>
      <c r="E103" s="88">
        <f>'FC-EO-detail'!AA58</f>
        <v>0</v>
      </c>
      <c r="F103" s="96">
        <f>'FC-EO-detail'!AH8</f>
        <v>0</v>
      </c>
      <c r="G103" s="97">
        <f>'FC-EO-detail'!AH58</f>
        <v>0</v>
      </c>
      <c r="H103" s="87">
        <f t="shared" si="8"/>
        <v>0</v>
      </c>
      <c r="I103" s="93">
        <f t="shared" si="8"/>
        <v>0</v>
      </c>
      <c r="J103" s="96">
        <f t="shared" si="8"/>
        <v>0</v>
      </c>
      <c r="K103" s="97">
        <f t="shared" ref="K103:K109" si="9">G103</f>
        <v>0</v>
      </c>
      <c r="N103" s="12"/>
      <c r="O103" s="12"/>
      <c r="P103" s="12"/>
      <c r="Q103" s="142" t="str">
        <f>'2019-20TxInputUpdate'!B8</f>
        <v>- Humboldt</v>
      </c>
      <c r="R103" s="143"/>
      <c r="S103" s="31"/>
      <c r="T103" s="144"/>
      <c r="U103" s="139"/>
      <c r="V103" s="93"/>
      <c r="W103" s="96"/>
      <c r="X103" s="97"/>
    </row>
    <row r="104" spans="1:24" x14ac:dyDescent="0.25">
      <c r="A104" s="109">
        <f>INDEX(lookups!$J$2:$J$43,MATCH($C104,lookups!$K$2:$K$43,0))</f>
        <v>15689.447691299094</v>
      </c>
      <c r="B104" s="12" t="str">
        <f>INDEX(lookups!$L$2:$L$43,MATCH($C104,lookups!$K$2:$K$43,0))</f>
        <v>Westlands</v>
      </c>
      <c r="C104" s="12" t="str">
        <f>'FC-EO-detail'!A9</f>
        <v>Westlands_Solar</v>
      </c>
      <c r="D104" s="87">
        <f>'FC-EO-detail'!AA9</f>
        <v>1995.9134710246208</v>
      </c>
      <c r="E104" s="88">
        <f>'FC-EO-detail'!AA59</f>
        <v>702.70160026819428</v>
      </c>
      <c r="F104" s="96">
        <f>'FC-EO-detail'!AH9</f>
        <v>453.4734198416449</v>
      </c>
      <c r="G104" s="97">
        <f>'FC-EO-detail'!AH59</f>
        <v>702.70160026819428</v>
      </c>
      <c r="H104" s="87">
        <f t="shared" ref="H104:I110" si="10">D104</f>
        <v>1995.9134710246208</v>
      </c>
      <c r="I104" s="93">
        <f t="shared" si="10"/>
        <v>702.70160026819428</v>
      </c>
      <c r="J104" s="165">
        <f>F104-40</f>
        <v>413.4734198416449</v>
      </c>
      <c r="K104" s="97">
        <f t="shared" si="9"/>
        <v>702.70160026819428</v>
      </c>
      <c r="L104" s="12" t="s">
        <v>276</v>
      </c>
      <c r="N104" s="12"/>
      <c r="O104" s="12"/>
      <c r="P104" s="12"/>
      <c r="Q104" s="142" t="str">
        <f>'2019-20TxInputUpdate'!B9</f>
        <v>- Sacramento River</v>
      </c>
      <c r="R104" s="143"/>
      <c r="S104" s="31"/>
      <c r="T104" s="144"/>
      <c r="U104" s="139"/>
      <c r="V104" s="93"/>
      <c r="W104" s="96"/>
      <c r="X104" s="97"/>
    </row>
    <row r="105" spans="1:24" x14ac:dyDescent="0.25">
      <c r="A105" s="109">
        <f>INDEX(lookups!$J$2:$J$43,MATCH($C105,lookups!$K$2:$K$43,0))</f>
        <v>3805.7255324799667</v>
      </c>
      <c r="B105" s="12" t="str">
        <f>INDEX(lookups!$L$2:$L$43,MATCH($C105,lookups!$K$2:$K$43,0))</f>
        <v>Greater_Carrizo</v>
      </c>
      <c r="C105" s="12" t="str">
        <f>'FC-EO-detail'!A10</f>
        <v>Greater_Carrizo_Solar</v>
      </c>
      <c r="D105" s="87">
        <f>'FC-EO-detail'!AA10</f>
        <v>0</v>
      </c>
      <c r="E105" s="88">
        <f>'FC-EO-detail'!AA60</f>
        <v>0</v>
      </c>
      <c r="F105" s="96">
        <f>'FC-EO-detail'!AH10</f>
        <v>0</v>
      </c>
      <c r="G105" s="97">
        <f>'FC-EO-detail'!AH60</f>
        <v>0</v>
      </c>
      <c r="H105" s="87">
        <f t="shared" si="10"/>
        <v>0</v>
      </c>
      <c r="I105" s="93">
        <f t="shared" si="10"/>
        <v>0</v>
      </c>
      <c r="J105" s="96">
        <f>F105</f>
        <v>0</v>
      </c>
      <c r="K105" s="97">
        <f t="shared" si="9"/>
        <v>0</v>
      </c>
      <c r="N105" s="12"/>
      <c r="O105" s="12"/>
      <c r="P105" s="12"/>
      <c r="Q105" s="142" t="str">
        <f>'2019-20TxInputUpdate'!B10</f>
        <v>- Solano</v>
      </c>
      <c r="R105" s="143" t="s">
        <v>28</v>
      </c>
      <c r="S105" s="31">
        <f>'2019-20TxInputUpdate'!X10</f>
        <v>581</v>
      </c>
      <c r="T105" s="144">
        <f>'2019-20TxInputUpdate'!R10</f>
        <v>700</v>
      </c>
      <c r="U105" s="139">
        <f>SUMIFS(H$101:H$142,$B$101:$B$142,$R105)</f>
        <v>581.09818460765541</v>
      </c>
      <c r="V105" s="93">
        <f>SUMIFS(I$101:I$142,$B$101:$B$142,$R105)</f>
        <v>61.908329536356533</v>
      </c>
      <c r="W105" s="96">
        <f>SUMIFS(J$101:J$142,$B$101:$B$142,$R105)</f>
        <v>581.09818460765541</v>
      </c>
      <c r="X105" s="97">
        <f>SUMIFS(K$101:K$142,$B$101:$B$142,$R105)</f>
        <v>101.90832953635653</v>
      </c>
    </row>
    <row r="106" spans="1:24" x14ac:dyDescent="0.25">
      <c r="A106" s="109">
        <f>INDEX(lookups!$J$2:$J$43,MATCH($C106,lookups!$K$2:$K$43,0))</f>
        <v>1018.0010516594998</v>
      </c>
      <c r="B106" s="12" t="str">
        <f>INDEX(lookups!$L$2:$L$43,MATCH($C106,lookups!$K$2:$K$43,0))</f>
        <v>Tehachapi</v>
      </c>
      <c r="C106" s="12" t="str">
        <f>'FC-EO-detail'!A11</f>
        <v>Tehachapi_Solar</v>
      </c>
      <c r="D106" s="87">
        <f>'FC-EO-detail'!AA11</f>
        <v>1013.2206383318768</v>
      </c>
      <c r="E106" s="88">
        <f>'FC-EO-detail'!AA61</f>
        <v>0</v>
      </c>
      <c r="F106" s="96">
        <f>'FC-EO-detail'!AH11</f>
        <v>1013.2206383318768</v>
      </c>
      <c r="G106" s="97">
        <f>'FC-EO-detail'!AH61</f>
        <v>0</v>
      </c>
      <c r="H106" s="87">
        <f t="shared" si="10"/>
        <v>1013.2206383318768</v>
      </c>
      <c r="I106" s="93">
        <f t="shared" si="10"/>
        <v>0</v>
      </c>
      <c r="J106" s="96">
        <f>F106</f>
        <v>1013.2206383318768</v>
      </c>
      <c r="K106" s="97">
        <f t="shared" si="9"/>
        <v>0</v>
      </c>
      <c r="N106" s="12"/>
      <c r="O106" s="12"/>
      <c r="P106" s="12"/>
      <c r="Q106" s="142" t="str">
        <f>'2019-20TxInputUpdate'!B11</f>
        <v>Southern PG&amp;E</v>
      </c>
      <c r="R106" s="143"/>
      <c r="S106" s="31">
        <f>'2019-20TxInputUpdate'!X11</f>
        <v>815</v>
      </c>
      <c r="T106" s="144">
        <f>'2019-20TxInputUpdate'!R11</f>
        <v>900</v>
      </c>
      <c r="U106" s="162">
        <f t="shared" ref="U106:X106" si="11">SUM(U107:U109)</f>
        <v>3036.7263716568505</v>
      </c>
      <c r="V106" s="93">
        <f t="shared" si="11"/>
        <v>902.88800088301286</v>
      </c>
      <c r="W106" s="102">
        <f t="shared" si="11"/>
        <v>1454.2863204738749</v>
      </c>
      <c r="X106" s="97">
        <f t="shared" si="11"/>
        <v>902.88800088301286</v>
      </c>
    </row>
    <row r="107" spans="1:24" x14ac:dyDescent="0.25">
      <c r="A107" s="109">
        <f>INDEX(lookups!$J$2:$J$43,MATCH($C107,lookups!$K$2:$K$43,0))</f>
        <v>6872.8273330442034</v>
      </c>
      <c r="B107" s="12" t="str">
        <f>INDEX(lookups!$L$2:$L$43,MATCH($C107,lookups!$K$2:$K$43,0))</f>
        <v>Kramer_Inyokern</v>
      </c>
      <c r="C107" s="12" t="str">
        <f>'FC-EO-detail'!A12</f>
        <v>Kramer_Inyokern_Solar</v>
      </c>
      <c r="D107" s="87">
        <f>'FC-EO-detail'!AA12</f>
        <v>577.2076879734866</v>
      </c>
      <c r="E107" s="88">
        <f>'FC-EO-detail'!AA62</f>
        <v>0</v>
      </c>
      <c r="F107" s="96">
        <f>'FC-EO-detail'!AH12</f>
        <v>577.2076879734866</v>
      </c>
      <c r="G107" s="97">
        <f>'FC-EO-detail'!AH62</f>
        <v>0</v>
      </c>
      <c r="H107" s="87">
        <f t="shared" si="10"/>
        <v>577.2076879734866</v>
      </c>
      <c r="I107" s="93">
        <f t="shared" si="10"/>
        <v>0</v>
      </c>
      <c r="J107" s="96">
        <f>F107</f>
        <v>577.2076879734866</v>
      </c>
      <c r="K107" s="97">
        <f t="shared" si="9"/>
        <v>0</v>
      </c>
      <c r="N107" s="12"/>
      <c r="O107" s="12"/>
      <c r="P107" s="12"/>
      <c r="Q107" s="142" t="str">
        <f>'2019-20TxInputUpdate'!B12</f>
        <v>- Westlands</v>
      </c>
      <c r="R107" s="143" t="s">
        <v>39</v>
      </c>
      <c r="S107" s="31">
        <f>'2019-20TxInputUpdate'!X12</f>
        <v>418</v>
      </c>
      <c r="T107" s="144">
        <f>'2019-20TxInputUpdate'!R12</f>
        <v>700</v>
      </c>
      <c r="U107" s="162">
        <f t="shared" ref="U107:X111" si="12">SUMIFS(H$101:H$142,$B$101:$B$142,$R107)</f>
        <v>1995.9134710246208</v>
      </c>
      <c r="V107" s="93">
        <f t="shared" si="12"/>
        <v>702.70160026819428</v>
      </c>
      <c r="W107" s="96">
        <f t="shared" si="12"/>
        <v>413.4734198416449</v>
      </c>
      <c r="X107" s="97">
        <f t="shared" si="12"/>
        <v>702.70160026819428</v>
      </c>
    </row>
    <row r="108" spans="1:24" x14ac:dyDescent="0.25">
      <c r="A108" s="109">
        <f>INDEX(lookups!$J$2:$J$43,MATCH($C108,lookups!$K$2:$K$43,0))</f>
        <v>62.117311618113924</v>
      </c>
      <c r="B108" s="12" t="str">
        <f>INDEX(lookups!$L$2:$L$43,MATCH($C108,lookups!$K$2:$K$43,0))</f>
        <v>Mountain_Pass_El_Dorado</v>
      </c>
      <c r="C108" s="12" t="str">
        <f>'FC-EO-detail'!A13</f>
        <v>Mountain_Pass_El_Dorado_Solar</v>
      </c>
      <c r="D108" s="87">
        <f>'FC-EO-detail'!AA13</f>
        <v>0</v>
      </c>
      <c r="E108" s="88">
        <f>'FC-EO-detail'!AA63</f>
        <v>0</v>
      </c>
      <c r="F108" s="96">
        <f>'FC-EO-detail'!AH13</f>
        <v>0</v>
      </c>
      <c r="G108" s="97">
        <f>'FC-EO-detail'!AH63</f>
        <v>0</v>
      </c>
      <c r="H108" s="87">
        <f t="shared" si="10"/>
        <v>0</v>
      </c>
      <c r="I108" s="93">
        <f t="shared" si="10"/>
        <v>0</v>
      </c>
      <c r="J108" s="96">
        <f>F108</f>
        <v>0</v>
      </c>
      <c r="K108" s="97">
        <f t="shared" si="9"/>
        <v>0</v>
      </c>
      <c r="N108" s="12"/>
      <c r="O108" s="12"/>
      <c r="P108" s="12"/>
      <c r="Q108" s="142" t="str">
        <f>'2019-20TxInputUpdate'!B13</f>
        <v>- Kern and Greater Carrizo</v>
      </c>
      <c r="R108" s="143" t="s">
        <v>34</v>
      </c>
      <c r="S108" s="31">
        <f>'2019-20TxInputUpdate'!X13</f>
        <v>240</v>
      </c>
      <c r="T108" s="144">
        <f>'2019-20TxInputUpdate'!R13</f>
        <v>200</v>
      </c>
      <c r="U108" s="162">
        <f t="shared" si="12"/>
        <v>894.81319210817765</v>
      </c>
      <c r="V108" s="93">
        <f t="shared" si="12"/>
        <v>200.18640061481858</v>
      </c>
      <c r="W108" s="102">
        <f t="shared" si="12"/>
        <v>894.81319210817765</v>
      </c>
      <c r="X108" s="97">
        <f t="shared" si="12"/>
        <v>200.18640061481858</v>
      </c>
    </row>
    <row r="109" spans="1:24" x14ac:dyDescent="0.25">
      <c r="A109" s="109">
        <f>INDEX(lookups!$J$2:$J$43,MATCH($C109,lookups!$K$2:$K$43,0))</f>
        <v>12009.116101872525</v>
      </c>
      <c r="B109" s="12" t="str">
        <f>INDEX(lookups!$L$2:$L$43,MATCH($C109,lookups!$K$2:$K$43,0))</f>
        <v>Southern_California_Desert</v>
      </c>
      <c r="C109" s="12" t="str">
        <f>'FC-EO-detail'!A14</f>
        <v>Southern_California_Desert_Solar</v>
      </c>
      <c r="D109" s="87">
        <f>'FC-EO-detail'!AA14</f>
        <v>0</v>
      </c>
      <c r="E109" s="88">
        <f>'FC-EO-detail'!AA64</f>
        <v>0</v>
      </c>
      <c r="F109" s="96">
        <f>'FC-EO-detail'!AH14</f>
        <v>0</v>
      </c>
      <c r="G109" s="97">
        <f>'FC-EO-detail'!AH64</f>
        <v>0</v>
      </c>
      <c r="H109" s="87">
        <f t="shared" si="10"/>
        <v>0</v>
      </c>
      <c r="I109" s="93">
        <f t="shared" si="10"/>
        <v>0</v>
      </c>
      <c r="J109" s="96">
        <f>F109</f>
        <v>0</v>
      </c>
      <c r="K109" s="97">
        <f t="shared" si="9"/>
        <v>0</v>
      </c>
      <c r="N109" s="12"/>
      <c r="O109" s="12"/>
      <c r="P109" s="12"/>
      <c r="Q109" s="142" t="str">
        <f>'2019-20TxInputUpdate'!B14</f>
        <v>- Central Valley North &amp; Los Banos</v>
      </c>
      <c r="R109" s="143" t="s">
        <v>21</v>
      </c>
      <c r="S109" s="31">
        <f>'2019-20TxInputUpdate'!X14</f>
        <v>157</v>
      </c>
      <c r="T109" s="144">
        <f>'2019-20TxInputUpdate'!R14</f>
        <v>0</v>
      </c>
      <c r="U109" s="139">
        <f t="shared" si="12"/>
        <v>145.99970852405221</v>
      </c>
      <c r="V109" s="93">
        <f t="shared" si="12"/>
        <v>0</v>
      </c>
      <c r="W109" s="96">
        <f t="shared" si="12"/>
        <v>145.99970852405221</v>
      </c>
      <c r="X109" s="97">
        <f t="shared" si="12"/>
        <v>0</v>
      </c>
    </row>
    <row r="110" spans="1:24" x14ac:dyDescent="0.25">
      <c r="A110" s="109">
        <f>INDEX(lookups!$J$2:$J$43,MATCH($C110,lookups!$K$2:$K$43,0))</f>
        <v>14250.425402504105</v>
      </c>
      <c r="B110" s="12" t="str">
        <f>INDEX(lookups!$L$2:$L$43,MATCH($C110,lookups!$K$2:$K$43,0))</f>
        <v>Riverside_East_Palm_Springs</v>
      </c>
      <c r="C110" s="12" t="str">
        <f>'FC-EO-detail'!A15</f>
        <v>Riverside_East_Palm_Springs_Solar</v>
      </c>
      <c r="D110" s="87">
        <f>'FC-EO-detail'!AA15</f>
        <v>326.01384651882933</v>
      </c>
      <c r="E110" s="88">
        <f>'FC-EO-detail'!AA65</f>
        <v>2515.5389391884978</v>
      </c>
      <c r="F110" s="96">
        <f>'FC-EO-detail'!AH15</f>
        <v>326.01384651882933</v>
      </c>
      <c r="G110" s="97">
        <f>'FC-EO-detail'!AH65</f>
        <v>251.20171846736341</v>
      </c>
      <c r="H110" s="87">
        <f t="shared" si="10"/>
        <v>326.01384651882933</v>
      </c>
      <c r="I110" s="93">
        <f t="shared" si="10"/>
        <v>2515.5389391884978</v>
      </c>
      <c r="J110" s="165">
        <f>F110-F110</f>
        <v>0</v>
      </c>
      <c r="K110" s="166">
        <f>G110+F110</f>
        <v>577.2155649861927</v>
      </c>
      <c r="L110" s="12" t="s">
        <v>275</v>
      </c>
      <c r="N110" s="12"/>
      <c r="O110" s="12"/>
      <c r="P110" s="12"/>
      <c r="Q110" s="142" t="str">
        <f>'2019-20TxInputUpdate'!B15</f>
        <v>Tehachapi</v>
      </c>
      <c r="R110" s="143" t="s">
        <v>50</v>
      </c>
      <c r="S110" s="31">
        <f>'2019-20TxInputUpdate'!X15</f>
        <v>3912</v>
      </c>
      <c r="T110" s="144">
        <f>'2019-20TxInputUpdate'!R15</f>
        <v>800</v>
      </c>
      <c r="U110" s="139">
        <f t="shared" si="12"/>
        <v>1166.5920727248365</v>
      </c>
      <c r="V110" s="93">
        <f t="shared" si="12"/>
        <v>0</v>
      </c>
      <c r="W110" s="96">
        <f t="shared" si="12"/>
        <v>1166.5920727248365</v>
      </c>
      <c r="X110" s="97">
        <f t="shared" si="12"/>
        <v>0</v>
      </c>
    </row>
    <row r="111" spans="1:24" x14ac:dyDescent="0.25">
      <c r="A111" s="109">
        <f>INDEX(lookups!$J$2:$J$43,MATCH($C111,lookups!$K$2:$K$43,0))</f>
        <v>8787.0602042872742</v>
      </c>
      <c r="B111" s="12" t="str">
        <f>INDEX(lookups!$L$2:$L$43,MATCH($C111,lookups!$K$2:$K$43,0))</f>
        <v>Greater_Imperial</v>
      </c>
      <c r="C111" s="12" t="str">
        <f>'FC-EO-detail'!A16</f>
        <v>Greater_Imperial_Solar</v>
      </c>
      <c r="D111" s="87">
        <f>'FC-EO-detail'!AA16</f>
        <v>624.13246863082202</v>
      </c>
      <c r="E111" s="88">
        <f>'FC-EO-detail'!AA66</f>
        <v>776.64280615671987</v>
      </c>
      <c r="F111" s="96">
        <f>'FC-EO-detail'!AH16</f>
        <v>624.13246863082202</v>
      </c>
      <c r="G111" s="97">
        <f>'FC-EO-detail'!AH66</f>
        <v>776.64280615671987</v>
      </c>
      <c r="H111" s="163">
        <f>D111-D111</f>
        <v>0</v>
      </c>
      <c r="I111" s="164">
        <f>E111+D111</f>
        <v>1400.775274787542</v>
      </c>
      <c r="J111" s="165">
        <f>F111-F111</f>
        <v>0</v>
      </c>
      <c r="K111" s="166">
        <f>G111+F111</f>
        <v>1400.775274787542</v>
      </c>
      <c r="L111" s="12" t="s">
        <v>270</v>
      </c>
      <c r="N111" s="12"/>
      <c r="O111" s="12"/>
      <c r="P111" s="12"/>
      <c r="Q111" s="142" t="str">
        <f>'2019-20TxInputUpdate'!B16</f>
        <v>Greater Kramer (North of Lugo)</v>
      </c>
      <c r="R111" s="143" t="s">
        <v>46</v>
      </c>
      <c r="S111" s="31">
        <f>'2019-20TxInputUpdate'!X16</f>
        <v>576</v>
      </c>
      <c r="T111" s="144">
        <f>'2019-20TxInputUpdate'!R16</f>
        <v>0</v>
      </c>
      <c r="U111" s="139">
        <f t="shared" si="12"/>
        <v>577.2076879734866</v>
      </c>
      <c r="V111" s="93">
        <f t="shared" si="12"/>
        <v>0</v>
      </c>
      <c r="W111" s="96">
        <f t="shared" si="12"/>
        <v>577.2076879734866</v>
      </c>
      <c r="X111" s="97">
        <f t="shared" si="12"/>
        <v>0</v>
      </c>
    </row>
    <row r="112" spans="1:24" x14ac:dyDescent="0.25">
      <c r="A112" s="109">
        <f>INDEX(lookups!$J$2:$J$43,MATCH($C112,lookups!$K$2:$K$43,0))</f>
        <v>36233.101135149627</v>
      </c>
      <c r="B112" s="12" t="str">
        <f>INDEX(lookups!$L$2:$L$43,MATCH($C112,lookups!$K$2:$K$43,0))</f>
        <v>None</v>
      </c>
      <c r="C112" s="12" t="str">
        <f>'FC-EO-detail'!A17</f>
        <v>Distributed_Solar</v>
      </c>
      <c r="D112" s="87">
        <f>'FC-EO-detail'!AA17</f>
        <v>0</v>
      </c>
      <c r="E112" s="88">
        <f>'FC-EO-detail'!AA67</f>
        <v>0</v>
      </c>
      <c r="F112" s="96">
        <f>'FC-EO-detail'!AH17</f>
        <v>0</v>
      </c>
      <c r="G112" s="97">
        <f>'FC-EO-detail'!AH67</f>
        <v>0</v>
      </c>
      <c r="H112" s="87">
        <f t="shared" ref="H112:K114" si="13">D112</f>
        <v>0</v>
      </c>
      <c r="I112" s="93">
        <f t="shared" si="13"/>
        <v>0</v>
      </c>
      <c r="J112" s="96">
        <f t="shared" si="13"/>
        <v>0</v>
      </c>
      <c r="K112" s="97">
        <f t="shared" si="13"/>
        <v>0</v>
      </c>
      <c r="N112" s="12"/>
      <c r="O112" s="12"/>
      <c r="P112" s="12"/>
      <c r="Q112" s="142" t="str">
        <f>'2019-20TxInputUpdate'!B17</f>
        <v>- North of Victor</v>
      </c>
      <c r="R112" s="143"/>
      <c r="S112" s="31"/>
      <c r="T112" s="144"/>
      <c r="U112" s="139"/>
      <c r="V112" s="93"/>
      <c r="W112" s="96"/>
      <c r="X112" s="97"/>
    </row>
    <row r="113" spans="1:24" x14ac:dyDescent="0.25">
      <c r="A113" s="109">
        <f>INDEX(lookups!$J$2:$J$43,MATCH($C113,lookups!$K$2:$K$43,0))</f>
        <v>10009.227401958567</v>
      </c>
      <c r="B113" s="12" t="str">
        <f>INDEX(lookups!$L$2:$L$43,MATCH($C113,lookups!$K$2:$K$43,0))</f>
        <v>Greater_Imperial</v>
      </c>
      <c r="C113" s="12" t="str">
        <f>'FC-EO-detail'!A18</f>
        <v>Baja_California_Solar</v>
      </c>
      <c r="D113" s="87">
        <f>'FC-EO-detail'!AA18</f>
        <v>0</v>
      </c>
      <c r="E113" s="88">
        <f>'FC-EO-detail'!AA68</f>
        <v>0</v>
      </c>
      <c r="F113" s="96">
        <f>'FC-EO-detail'!AH18</f>
        <v>0</v>
      </c>
      <c r="G113" s="97">
        <f>'FC-EO-detail'!AH68</f>
        <v>0</v>
      </c>
      <c r="H113" s="87">
        <f t="shared" si="13"/>
        <v>0</v>
      </c>
      <c r="I113" s="93">
        <f t="shared" si="13"/>
        <v>0</v>
      </c>
      <c r="J113" s="96">
        <f t="shared" si="13"/>
        <v>0</v>
      </c>
      <c r="K113" s="97">
        <f t="shared" si="13"/>
        <v>0</v>
      </c>
      <c r="N113" s="12"/>
      <c r="O113" s="12"/>
      <c r="P113" s="12"/>
      <c r="Q113" s="142" t="str">
        <f>'2019-20TxInputUpdate'!B18</f>
        <v>- Inyokern and North of Kramer</v>
      </c>
      <c r="R113" s="143"/>
      <c r="S113" s="31"/>
      <c r="T113" s="144"/>
      <c r="U113" s="139"/>
      <c r="V113" s="93"/>
      <c r="W113" s="96"/>
      <c r="X113" s="97"/>
    </row>
    <row r="114" spans="1:24" x14ac:dyDescent="0.25">
      <c r="A114" s="109">
        <f>INDEX(lookups!$J$2:$J$43,MATCH($C114,lookups!$K$2:$K$43,0))</f>
        <v>14411.832371882032</v>
      </c>
      <c r="B114" s="12" t="str">
        <f>INDEX(lookups!$L$2:$L$43,MATCH($C114,lookups!$K$2:$K$43,0))</f>
        <v>Mountain_Pass_El_Dorado</v>
      </c>
      <c r="C114" s="12" t="str">
        <f>'FC-EO-detail'!A19</f>
        <v>Utah_Solar</v>
      </c>
      <c r="D114" s="87">
        <f>'FC-EO-detail'!AA19</f>
        <v>0</v>
      </c>
      <c r="E114" s="88">
        <f>'FC-EO-detail'!AA69</f>
        <v>0</v>
      </c>
      <c r="F114" s="96">
        <f>'FC-EO-detail'!AH19</f>
        <v>0</v>
      </c>
      <c r="G114" s="97">
        <f>'FC-EO-detail'!AH69</f>
        <v>0</v>
      </c>
      <c r="H114" s="87">
        <f t="shared" si="13"/>
        <v>0</v>
      </c>
      <c r="I114" s="93">
        <f t="shared" si="13"/>
        <v>0</v>
      </c>
      <c r="J114" s="96">
        <f t="shared" si="13"/>
        <v>0</v>
      </c>
      <c r="K114" s="97">
        <f t="shared" si="13"/>
        <v>0</v>
      </c>
      <c r="N114" s="12"/>
      <c r="O114" s="12"/>
      <c r="P114" s="12"/>
      <c r="Q114" s="142" t="str">
        <f>'2019-20TxInputUpdate'!B19</f>
        <v>- Pisgah</v>
      </c>
      <c r="R114" s="143"/>
      <c r="S114" s="31"/>
      <c r="T114" s="144"/>
      <c r="U114" s="139"/>
      <c r="V114" s="93"/>
      <c r="W114" s="96"/>
      <c r="X114" s="97"/>
    </row>
    <row r="115" spans="1:24" x14ac:dyDescent="0.25">
      <c r="A115" s="109">
        <f>INDEX(lookups!$J$2:$J$43,MATCH($C115,lookups!$K$2:$K$43,0))</f>
        <v>36853.374069153797</v>
      </c>
      <c r="B115" s="12" t="str">
        <f>INDEX(lookups!$L$2:$L$43,MATCH($C115,lookups!$K$2:$K$43,0))</f>
        <v>Mountain_Pass_El_Dorado</v>
      </c>
      <c r="C115" s="12" t="str">
        <f>'FC-EO-detail'!A20</f>
        <v>Southern_Nevada_Solar</v>
      </c>
      <c r="D115" s="87">
        <f>'FC-EO-detail'!AA20</f>
        <v>801.5812367107111</v>
      </c>
      <c r="E115" s="88">
        <f>'FC-EO-detail'!AA70</f>
        <v>1505.0389102825723</v>
      </c>
      <c r="F115" s="96">
        <f>'FC-EO-detail'!AH20</f>
        <v>745.42045131366694</v>
      </c>
      <c r="G115" s="97">
        <f>'FC-EO-detail'!AH70</f>
        <v>0</v>
      </c>
      <c r="H115" s="163">
        <f>D115-E134-E142</f>
        <v>39.548489324861521</v>
      </c>
      <c r="I115" s="164">
        <f>E115+E134+E142</f>
        <v>2267.0716576684217</v>
      </c>
      <c r="J115" s="165">
        <f>F115-F115</f>
        <v>0</v>
      </c>
      <c r="K115" s="166">
        <f>G115+F115</f>
        <v>745.42045131366694</v>
      </c>
      <c r="L115" s="12" t="s">
        <v>272</v>
      </c>
      <c r="N115" s="12"/>
      <c r="O115" s="12"/>
      <c r="P115" s="12"/>
      <c r="Q115" s="142" t="str">
        <f>'2019-20TxInputUpdate'!B20</f>
        <v>Southern CA Desert and Southern NV</v>
      </c>
      <c r="R115" s="143"/>
      <c r="S115" s="31">
        <f>'2019-20TxInputUpdate'!X20</f>
        <v>2290</v>
      </c>
      <c r="T115" s="144">
        <f>'2019-20TxInputUpdate'!R20</f>
        <v>6600</v>
      </c>
      <c r="U115" s="139">
        <f t="shared" ref="U115:X115" si="14">SUM(U116:U119)</f>
        <v>2293.7294822406329</v>
      </c>
      <c r="V115" s="93">
        <f t="shared" si="14"/>
        <v>6835.1491103515164</v>
      </c>
      <c r="W115" s="96">
        <f t="shared" si="14"/>
        <v>2293.6174108245123</v>
      </c>
      <c r="X115" s="97">
        <f t="shared" si="14"/>
        <v>6817.6978775130947</v>
      </c>
    </row>
    <row r="116" spans="1:24" x14ac:dyDescent="0.25">
      <c r="A116" s="109">
        <f>INDEX(lookups!$J$2:$J$43,MATCH($C116,lookups!$K$2:$K$43,0))</f>
        <v>19276.820971171946</v>
      </c>
      <c r="B116" s="12" t="str">
        <f>INDEX(lookups!$L$2:$L$43,MATCH($C116,lookups!$K$2:$K$43,0))</f>
        <v>Riverside_East_Palm_Springs</v>
      </c>
      <c r="C116" s="12" t="str">
        <f>'FC-EO-detail'!A21</f>
        <v>Arizona_Solar</v>
      </c>
      <c r="D116" s="87">
        <f>'FC-EO-detail'!AA21</f>
        <v>0</v>
      </c>
      <c r="E116" s="88">
        <f>'FC-EO-detail'!AA71</f>
        <v>0</v>
      </c>
      <c r="F116" s="96">
        <f>'FC-EO-detail'!AH21</f>
        <v>0</v>
      </c>
      <c r="G116" s="97">
        <f>'FC-EO-detail'!AH71</f>
        <v>0</v>
      </c>
      <c r="H116" s="87">
        <f t="shared" ref="H116:H129" si="15">D116</f>
        <v>0</v>
      </c>
      <c r="I116" s="93">
        <f t="shared" ref="I116:I129" si="16">E116</f>
        <v>0</v>
      </c>
      <c r="J116" s="96">
        <f t="shared" ref="J116:J129" si="17">F116</f>
        <v>0</v>
      </c>
      <c r="K116" s="97">
        <f t="shared" ref="K116:K129" si="18">G116</f>
        <v>0</v>
      </c>
      <c r="N116" s="12"/>
      <c r="O116" s="12"/>
      <c r="P116" s="12"/>
      <c r="Q116" s="142" t="str">
        <f>'2019-20TxInputUpdate'!B21</f>
        <v>- Southern NV (GridLiance-VEA), El Dorado and Mountain Pass</v>
      </c>
      <c r="R116" s="143" t="s">
        <v>29</v>
      </c>
      <c r="S116" s="31">
        <f>'2019-20TxInputUpdate'!X21</f>
        <v>800</v>
      </c>
      <c r="T116" s="144">
        <f>'2019-20TxInputUpdate'!R21</f>
        <v>2200</v>
      </c>
      <c r="U116" s="139">
        <f>SUMIFS(H$101:H$142,$B$101:$B$142,$R116)</f>
        <v>801.5812367107111</v>
      </c>
      <c r="V116" s="93">
        <f>SUMIFS(I$101:I$142,$B$101:$B$142,$R116)</f>
        <v>2267.0716576684217</v>
      </c>
      <c r="W116" s="96">
        <f>SUMIFS(J$101:J$142,$B$101:$B$142,$R116)</f>
        <v>801.46916529459065</v>
      </c>
      <c r="X116" s="97">
        <f>SUMIFS(K$101:K$142,$B$101:$B$142,$R116)</f>
        <v>2263.9553965908231</v>
      </c>
    </row>
    <row r="117" spans="1:24" x14ac:dyDescent="0.25">
      <c r="A117" s="109">
        <f>INDEX(lookups!$J$2:$J$43,MATCH($C117,lookups!$K$2:$K$43,0))</f>
        <v>166.0404332601295</v>
      </c>
      <c r="B117" s="12" t="str">
        <f>INDEX(lookups!$L$2:$L$43,MATCH($C117,lookups!$K$2:$K$43,0))</f>
        <v>Riverside_East_Palm_Springs</v>
      </c>
      <c r="C117" s="12" t="str">
        <f>'FC-EO-detail'!A22</f>
        <v>New_Mexico_Solar</v>
      </c>
      <c r="D117" s="87">
        <f>'FC-EO-detail'!AA22</f>
        <v>0</v>
      </c>
      <c r="E117" s="88">
        <f>'FC-EO-detail'!AA72</f>
        <v>0</v>
      </c>
      <c r="F117" s="96">
        <f>'FC-EO-detail'!AH22</f>
        <v>0</v>
      </c>
      <c r="G117" s="97">
        <f>'FC-EO-detail'!AH72</f>
        <v>0</v>
      </c>
      <c r="H117" s="87">
        <f t="shared" si="15"/>
        <v>0</v>
      </c>
      <c r="I117" s="93">
        <f t="shared" si="16"/>
        <v>0</v>
      </c>
      <c r="J117" s="96">
        <f t="shared" si="17"/>
        <v>0</v>
      </c>
      <c r="K117" s="97">
        <f t="shared" si="18"/>
        <v>0</v>
      </c>
      <c r="N117" s="12"/>
      <c r="O117" s="12"/>
      <c r="P117" s="12"/>
      <c r="Q117" s="142" t="str">
        <f>'2019-20TxInputUpdate'!B22</f>
        <v>- Southern NV (GridLiance-VEA)</v>
      </c>
      <c r="R117" s="143"/>
      <c r="S117" s="31"/>
      <c r="T117" s="144"/>
      <c r="U117" s="139"/>
      <c r="V117" s="93"/>
      <c r="W117" s="96"/>
      <c r="X117" s="97"/>
    </row>
    <row r="118" spans="1:24" x14ac:dyDescent="0.25">
      <c r="A118" s="109">
        <f>INDEX(lookups!$J$2:$J$43,MATCH($C118,lookups!$K$2:$K$43,0))</f>
        <v>0</v>
      </c>
      <c r="B118" s="12" t="str">
        <f>INDEX(lookups!$L$2:$L$43,MATCH($C118,lookups!$K$2:$K$43,0))</f>
        <v>Northern_California</v>
      </c>
      <c r="C118" s="12" t="str">
        <f>'FC-EO-detail'!A23</f>
        <v>Northern_California_Wind</v>
      </c>
      <c r="D118" s="87">
        <f>'FC-EO-detail'!AA23</f>
        <v>0</v>
      </c>
      <c r="E118" s="88">
        <f>'FC-EO-detail'!AA73</f>
        <v>0</v>
      </c>
      <c r="F118" s="96">
        <f>'FC-EO-detail'!AH23</f>
        <v>0</v>
      </c>
      <c r="G118" s="97">
        <f>'FC-EO-detail'!AH73</f>
        <v>0</v>
      </c>
      <c r="H118" s="87">
        <f t="shared" si="15"/>
        <v>0</v>
      </c>
      <c r="I118" s="93">
        <f t="shared" si="16"/>
        <v>0</v>
      </c>
      <c r="J118" s="96">
        <f t="shared" si="17"/>
        <v>0</v>
      </c>
      <c r="K118" s="97">
        <f t="shared" si="18"/>
        <v>0</v>
      </c>
      <c r="N118" s="12"/>
      <c r="O118" s="12"/>
      <c r="P118" s="12"/>
      <c r="Q118" s="142" t="str">
        <f>'2019-20TxInputUpdate'!B23</f>
        <v>- Greater Imperial*</v>
      </c>
      <c r="R118" s="143" t="s">
        <v>40</v>
      </c>
      <c r="S118" s="31">
        <f>'2019-20TxInputUpdate'!X23</f>
        <v>624</v>
      </c>
      <c r="T118" s="144">
        <f>'2019-20TxInputUpdate'!R23</f>
        <v>1900</v>
      </c>
      <c r="U118" s="139">
        <f t="shared" ref="U118:X119" si="19">SUMIFS(H$101:H$142,$B$101:$B$142,$R118)</f>
        <v>624.13246863082202</v>
      </c>
      <c r="V118" s="93">
        <f t="shared" si="19"/>
        <v>2052.5385134945973</v>
      </c>
      <c r="W118" s="96">
        <f t="shared" si="19"/>
        <v>624.13246863082202</v>
      </c>
      <c r="X118" s="97">
        <f t="shared" si="19"/>
        <v>2052.5385134945973</v>
      </c>
    </row>
    <row r="119" spans="1:24" ht="15.75" thickBot="1" x14ac:dyDescent="0.3">
      <c r="A119" s="109">
        <f>INDEX(lookups!$J$2:$J$43,MATCH($C119,lookups!$K$2:$K$43,0))</f>
        <v>642.91348673244192</v>
      </c>
      <c r="B119" s="12" t="str">
        <f>INDEX(lookups!$L$2:$L$43,MATCH($C119,lookups!$K$2:$K$43,0))</f>
        <v>Solano</v>
      </c>
      <c r="C119" s="12" t="str">
        <f>'FC-EO-detail'!A24</f>
        <v>Solano_Wind</v>
      </c>
      <c r="D119" s="87">
        <f>'FC-EO-detail'!AA24</f>
        <v>581.09818460765541</v>
      </c>
      <c r="E119" s="88">
        <f>'FC-EO-detail'!AA74</f>
        <v>61.908329536356533</v>
      </c>
      <c r="F119" s="96">
        <f>'FC-EO-detail'!AH24</f>
        <v>581.09818460765541</v>
      </c>
      <c r="G119" s="97">
        <f>'FC-EO-detail'!AH74</f>
        <v>61.908329536356533</v>
      </c>
      <c r="H119" s="87">
        <f t="shared" si="15"/>
        <v>581.09818460765541</v>
      </c>
      <c r="I119" s="93">
        <f t="shared" si="16"/>
        <v>61.908329536356533</v>
      </c>
      <c r="J119" s="96">
        <f t="shared" si="17"/>
        <v>581.09818460765541</v>
      </c>
      <c r="K119" s="97">
        <f t="shared" si="18"/>
        <v>61.908329536356533</v>
      </c>
      <c r="N119" s="12"/>
      <c r="O119" s="12"/>
      <c r="P119" s="12"/>
      <c r="Q119" s="145" t="str">
        <f>'2019-20TxInputUpdate'!B24</f>
        <v>- Riverside East &amp; Palm Springs</v>
      </c>
      <c r="R119" s="146" t="s">
        <v>59</v>
      </c>
      <c r="S119" s="147">
        <f>'2019-20TxInputUpdate'!X24</f>
        <v>866</v>
      </c>
      <c r="T119" s="148">
        <f>'2019-20TxInputUpdate'!R24</f>
        <v>2500</v>
      </c>
      <c r="U119" s="89">
        <f t="shared" si="19"/>
        <v>868.01577689909959</v>
      </c>
      <c r="V119" s="151">
        <f t="shared" si="19"/>
        <v>2515.5389391884978</v>
      </c>
      <c r="W119" s="98">
        <f t="shared" si="19"/>
        <v>868.01577689909959</v>
      </c>
      <c r="X119" s="101">
        <f t="shared" si="19"/>
        <v>2501.2039674276739</v>
      </c>
    </row>
    <row r="120" spans="1:24" x14ac:dyDescent="0.25">
      <c r="A120" s="109">
        <f>INDEX(lookups!$J$2:$J$43,MATCH($C120,lookups!$K$2:$K$43,0))</f>
        <v>145.91029129685239</v>
      </c>
      <c r="B120" s="12" t="str">
        <f>INDEX(lookups!$L$2:$L$43,MATCH($C120,lookups!$K$2:$K$43,0))</f>
        <v>Central_Valley_North_Los_Banos</v>
      </c>
      <c r="C120" s="12" t="str">
        <f>'FC-EO-detail'!A25</f>
        <v>Central_Valley_North_Los_Banos_Wind</v>
      </c>
      <c r="D120" s="87">
        <f>'FC-EO-detail'!AA25</f>
        <v>145.99970852405221</v>
      </c>
      <c r="E120" s="88">
        <f>'FC-EO-detail'!AA75</f>
        <v>0</v>
      </c>
      <c r="F120" s="96">
        <f>'FC-EO-detail'!AH25</f>
        <v>145.99970852405221</v>
      </c>
      <c r="G120" s="97">
        <f>'FC-EO-detail'!AH75</f>
        <v>0</v>
      </c>
      <c r="H120" s="87">
        <f t="shared" si="15"/>
        <v>145.99970852405221</v>
      </c>
      <c r="I120" s="93">
        <f t="shared" si="16"/>
        <v>0</v>
      </c>
      <c r="J120" s="96">
        <f t="shared" si="17"/>
        <v>145.99970852405221</v>
      </c>
      <c r="K120" s="97">
        <f t="shared" si="18"/>
        <v>0</v>
      </c>
      <c r="N120" s="12"/>
      <c r="O120" s="12"/>
      <c r="P120" s="12"/>
      <c r="Q120" s="12"/>
      <c r="S120" s="12"/>
      <c r="T120" s="12"/>
    </row>
    <row r="121" spans="1:24" x14ac:dyDescent="0.25">
      <c r="A121" s="109">
        <f>INDEX(lookups!$J$2:$J$43,MATCH($C121,lookups!$K$2:$K$43,0))</f>
        <v>1093.9804068977739</v>
      </c>
      <c r="B121" s="12" t="str">
        <f>INDEX(lookups!$L$2:$L$43,MATCH($C121,lookups!$K$2:$K$43,0))</f>
        <v>Greater_Carrizo</v>
      </c>
      <c r="C121" s="12" t="str">
        <f>'FC-EO-detail'!A26</f>
        <v>Greater_Carrizo_Wind</v>
      </c>
      <c r="D121" s="87">
        <f>'FC-EO-detail'!AA26</f>
        <v>894.81319210817765</v>
      </c>
      <c r="E121" s="88">
        <f>'FC-EO-detail'!AA76</f>
        <v>200.18640061481858</v>
      </c>
      <c r="F121" s="96">
        <f>'FC-EO-detail'!AH26</f>
        <v>894.81319210817765</v>
      </c>
      <c r="G121" s="97">
        <f>'FC-EO-detail'!AH76</f>
        <v>200.18640061481858</v>
      </c>
      <c r="H121" s="87">
        <f t="shared" si="15"/>
        <v>894.81319210817765</v>
      </c>
      <c r="I121" s="93">
        <f t="shared" si="16"/>
        <v>200.18640061481858</v>
      </c>
      <c r="J121" s="96">
        <f t="shared" si="17"/>
        <v>894.81319210817765</v>
      </c>
      <c r="K121" s="97">
        <f t="shared" si="18"/>
        <v>200.18640061481858</v>
      </c>
      <c r="N121" s="12"/>
      <c r="O121" s="12"/>
      <c r="P121" s="12"/>
      <c r="Q121" s="12"/>
    </row>
    <row r="122" spans="1:24" x14ac:dyDescent="0.25">
      <c r="A122" s="109">
        <f>INDEX(lookups!$J$2:$J$43,MATCH($C122,lookups!$K$2:$K$43,0))</f>
        <v>156.9905138442856</v>
      </c>
      <c r="B122" s="12" t="str">
        <f>INDEX(lookups!$L$2:$L$43,MATCH($C122,lookups!$K$2:$K$43,0))</f>
        <v>Tehachapi</v>
      </c>
      <c r="C122" s="12" t="str">
        <f>'FC-EO-detail'!A27</f>
        <v>Tehachapi_Wind</v>
      </c>
      <c r="D122" s="87">
        <f>'FC-EO-detail'!AA27</f>
        <v>153.37143439295977</v>
      </c>
      <c r="E122" s="88">
        <f>'FC-EO-detail'!AA77</f>
        <v>0</v>
      </c>
      <c r="F122" s="96">
        <f>'FC-EO-detail'!AH27</f>
        <v>153.37143439295977</v>
      </c>
      <c r="G122" s="97">
        <f>'FC-EO-detail'!AH77</f>
        <v>0</v>
      </c>
      <c r="H122" s="87">
        <f t="shared" si="15"/>
        <v>153.37143439295977</v>
      </c>
      <c r="I122" s="93">
        <f t="shared" si="16"/>
        <v>0</v>
      </c>
      <c r="J122" s="96">
        <f t="shared" si="17"/>
        <v>153.37143439295977</v>
      </c>
      <c r="K122" s="97">
        <f t="shared" si="18"/>
        <v>0</v>
      </c>
      <c r="N122" s="12"/>
      <c r="O122" s="12"/>
      <c r="P122" s="12"/>
      <c r="U122" s="103"/>
      <c r="V122" t="s">
        <v>260</v>
      </c>
    </row>
    <row r="123" spans="1:24" x14ac:dyDescent="0.25">
      <c r="A123" s="109">
        <f>INDEX(lookups!$J$2:$J$43,MATCH($C123,lookups!$K$2:$K$43,0))</f>
        <v>0</v>
      </c>
      <c r="B123" s="12" t="str">
        <f>INDEX(lookups!$L$2:$L$43,MATCH($C123,lookups!$K$2:$K$43,0))</f>
        <v>Kramer_Inyokern</v>
      </c>
      <c r="C123" s="12" t="str">
        <f>'FC-EO-detail'!A28</f>
        <v>Kramer_Inyokern_Wind</v>
      </c>
      <c r="D123" s="87">
        <f>'FC-EO-detail'!AA28</f>
        <v>0</v>
      </c>
      <c r="E123" s="88">
        <f>'FC-EO-detail'!AA78</f>
        <v>0</v>
      </c>
      <c r="F123" s="96">
        <f>'FC-EO-detail'!AH28</f>
        <v>0</v>
      </c>
      <c r="G123" s="97">
        <f>'FC-EO-detail'!AH78</f>
        <v>0</v>
      </c>
      <c r="H123" s="87">
        <f t="shared" si="15"/>
        <v>0</v>
      </c>
      <c r="I123" s="93">
        <f t="shared" si="16"/>
        <v>0</v>
      </c>
      <c r="J123" s="96">
        <f t="shared" si="17"/>
        <v>0</v>
      </c>
      <c r="K123" s="97">
        <f t="shared" si="18"/>
        <v>0</v>
      </c>
      <c r="N123" s="12"/>
      <c r="O123" s="12"/>
      <c r="P123" s="12"/>
    </row>
    <row r="124" spans="1:24" x14ac:dyDescent="0.25">
      <c r="A124" s="109">
        <f>INDEX(lookups!$J$2:$J$43,MATCH($C124,lookups!$K$2:$K$43,0))</f>
        <v>0</v>
      </c>
      <c r="B124" s="12" t="str">
        <f>INDEX(lookups!$L$2:$L$43,MATCH($C124,lookups!$K$2:$K$43,0))</f>
        <v>Southern_California_Desert</v>
      </c>
      <c r="C124" s="12" t="str">
        <f>'FC-EO-detail'!A29</f>
        <v>Southern_California_Desert_Wind</v>
      </c>
      <c r="D124" s="87">
        <f>'FC-EO-detail'!AA29</f>
        <v>0</v>
      </c>
      <c r="E124" s="88">
        <f>'FC-EO-detail'!AA79</f>
        <v>0</v>
      </c>
      <c r="F124" s="96">
        <f>'FC-EO-detail'!AH29</f>
        <v>0</v>
      </c>
      <c r="G124" s="97">
        <f>'FC-EO-detail'!AH79</f>
        <v>0</v>
      </c>
      <c r="H124" s="87">
        <f t="shared" si="15"/>
        <v>0</v>
      </c>
      <c r="I124" s="93">
        <f t="shared" si="16"/>
        <v>0</v>
      </c>
      <c r="J124" s="96">
        <f t="shared" si="17"/>
        <v>0</v>
      </c>
      <c r="K124" s="97">
        <f t="shared" si="18"/>
        <v>0</v>
      </c>
      <c r="N124" s="12"/>
      <c r="O124" s="12"/>
      <c r="P124" s="12"/>
    </row>
    <row r="125" spans="1:24" ht="15.75" x14ac:dyDescent="0.25">
      <c r="A125" s="109">
        <f>INDEX(lookups!$J$2:$J$43,MATCH($C125,lookups!$K$2:$K$43,0))</f>
        <v>41.9980123513904</v>
      </c>
      <c r="B125" s="12" t="str">
        <f>INDEX(lookups!$L$2:$L$43,MATCH($C125,lookups!$K$2:$K$43,0))</f>
        <v>Riverside_East_Palm_Springs</v>
      </c>
      <c r="C125" s="12" t="str">
        <f>'FC-EO-detail'!A30</f>
        <v>Riverside_East_Palm_Springs_Wind</v>
      </c>
      <c r="D125" s="87">
        <f>'FC-EO-detail'!AA30</f>
        <v>42.001987742679454</v>
      </c>
      <c r="E125" s="88">
        <f>'FC-EO-detail'!AA80</f>
        <v>0</v>
      </c>
      <c r="F125" s="96">
        <f>'FC-EO-detail'!AH30</f>
        <v>42.001987742679454</v>
      </c>
      <c r="G125" s="97">
        <f>'FC-EO-detail'!AH80</f>
        <v>0</v>
      </c>
      <c r="H125" s="87">
        <f t="shared" si="15"/>
        <v>42.001987742679454</v>
      </c>
      <c r="I125" s="93">
        <f t="shared" si="16"/>
        <v>0</v>
      </c>
      <c r="J125" s="96">
        <f t="shared" si="17"/>
        <v>42.001987742679454</v>
      </c>
      <c r="K125" s="97">
        <f t="shared" si="18"/>
        <v>0</v>
      </c>
      <c r="N125" s="12"/>
      <c r="O125" s="12"/>
      <c r="P125" s="12"/>
      <c r="R125" s="68" t="s">
        <v>263</v>
      </c>
      <c r="S125" s="69"/>
      <c r="T125" s="69"/>
      <c r="U125" s="69"/>
    </row>
    <row r="126" spans="1:24" x14ac:dyDescent="0.25">
      <c r="A126" s="109">
        <f>INDEX(lookups!$J$2:$J$43,MATCH($C126,lookups!$K$2:$K$43,0))</f>
        <v>0</v>
      </c>
      <c r="B126" s="12" t="str">
        <f>INDEX(lookups!$L$2:$L$43,MATCH($C126,lookups!$K$2:$K$43,0))</f>
        <v>Greater_Imperial</v>
      </c>
      <c r="C126" s="12" t="str">
        <f>'FC-EO-detail'!A31</f>
        <v>Greater_Imperial_Wind</v>
      </c>
      <c r="D126" s="87">
        <f>'FC-EO-detail'!AA31</f>
        <v>0</v>
      </c>
      <c r="E126" s="88">
        <f>'FC-EO-detail'!AA81</f>
        <v>0</v>
      </c>
      <c r="F126" s="96">
        <f>'FC-EO-detail'!AH31</f>
        <v>0</v>
      </c>
      <c r="G126" s="97">
        <f>'FC-EO-detail'!AH81</f>
        <v>0</v>
      </c>
      <c r="H126" s="87">
        <f t="shared" si="15"/>
        <v>0</v>
      </c>
      <c r="I126" s="93">
        <f t="shared" si="16"/>
        <v>0</v>
      </c>
      <c r="J126" s="96">
        <f t="shared" si="17"/>
        <v>0</v>
      </c>
      <c r="K126" s="97">
        <f t="shared" si="18"/>
        <v>0</v>
      </c>
      <c r="N126" s="12"/>
      <c r="O126" s="12"/>
      <c r="P126" s="12"/>
      <c r="Q126" s="15"/>
      <c r="R126" s="29" t="s">
        <v>264</v>
      </c>
      <c r="S126" s="15"/>
      <c r="T126" s="15" t="s">
        <v>205</v>
      </c>
      <c r="U126" t="s">
        <v>206</v>
      </c>
    </row>
    <row r="127" spans="1:24" x14ac:dyDescent="0.25">
      <c r="A127" s="109">
        <f>INDEX(lookups!$J$2:$J$43,MATCH($C127,lookups!$K$2:$K$43,0))</f>
        <v>253.07304640069208</v>
      </c>
      <c r="B127" s="12" t="str">
        <f>INDEX(lookups!$L$2:$L$43,MATCH($C127,lookups!$K$2:$K$43,0))</f>
        <v>None</v>
      </c>
      <c r="C127" s="12" t="str">
        <f>'FC-EO-detail'!A32</f>
        <v>Distributed_Wind</v>
      </c>
      <c r="D127" s="87">
        <f>'FC-EO-detail'!AA32</f>
        <v>253.15695255259214</v>
      </c>
      <c r="E127" s="88">
        <f>'FC-EO-detail'!AA82</f>
        <v>0</v>
      </c>
      <c r="F127" s="96">
        <f>'FC-EO-detail'!AH32</f>
        <v>253.15695255259214</v>
      </c>
      <c r="G127" s="97">
        <f>'FC-EO-detail'!AH82</f>
        <v>0</v>
      </c>
      <c r="H127" s="87">
        <f t="shared" si="15"/>
        <v>253.15695255259214</v>
      </c>
      <c r="I127" s="93">
        <f t="shared" si="16"/>
        <v>0</v>
      </c>
      <c r="J127" s="96">
        <f t="shared" si="17"/>
        <v>253.15695255259214</v>
      </c>
      <c r="K127" s="97">
        <f t="shared" si="18"/>
        <v>0</v>
      </c>
      <c r="N127" s="12"/>
      <c r="O127" s="12"/>
      <c r="P127" s="12"/>
      <c r="Q127" s="15"/>
      <c r="R127" s="28" t="s">
        <v>12</v>
      </c>
      <c r="S127" s="49" t="s">
        <v>156</v>
      </c>
      <c r="T127" s="26">
        <v>2030</v>
      </c>
      <c r="U127" s="26">
        <v>2030</v>
      </c>
    </row>
    <row r="128" spans="1:24" x14ac:dyDescent="0.25">
      <c r="A128" s="109">
        <f>INDEX(lookups!$J$2:$J$43,MATCH($C128,lookups!$K$2:$K$43,0))</f>
        <v>1116.7222233709902</v>
      </c>
      <c r="B128" s="12" t="str">
        <f>INDEX(lookups!$L$2:$L$43,MATCH($C128,lookups!$K$2:$K$43,0))</f>
        <v>Greater_Imperial</v>
      </c>
      <c r="C128" s="12" t="str">
        <f>'FC-EO-detail'!A33</f>
        <v>Baja_California_Wind</v>
      </c>
      <c r="D128" s="87">
        <f>'FC-EO-detail'!AA33</f>
        <v>0</v>
      </c>
      <c r="E128" s="88">
        <f>'FC-EO-detail'!AA83</f>
        <v>0</v>
      </c>
      <c r="F128" s="96">
        <f>'FC-EO-detail'!AH33</f>
        <v>0</v>
      </c>
      <c r="G128" s="97">
        <f>'FC-EO-detail'!AH83</f>
        <v>0</v>
      </c>
      <c r="H128" s="87">
        <f t="shared" si="15"/>
        <v>0</v>
      </c>
      <c r="I128" s="93">
        <f t="shared" si="16"/>
        <v>0</v>
      </c>
      <c r="J128" s="96">
        <f t="shared" si="17"/>
        <v>0</v>
      </c>
      <c r="K128" s="97">
        <f t="shared" si="18"/>
        <v>0</v>
      </c>
      <c r="N128" s="12"/>
      <c r="O128" s="12"/>
      <c r="P128" s="12"/>
      <c r="Q128" s="15"/>
      <c r="R128" s="22" t="s">
        <v>21</v>
      </c>
      <c r="S128" s="154" t="s">
        <v>118</v>
      </c>
      <c r="T128" s="20">
        <v>0</v>
      </c>
      <c r="U128" s="20">
        <v>0</v>
      </c>
    </row>
    <row r="129" spans="1:21" x14ac:dyDescent="0.25">
      <c r="A129" s="109">
        <f>INDEX(lookups!$J$2:$J$43,MATCH($C129,lookups!$K$2:$K$43,0))</f>
        <v>11073.705790117572</v>
      </c>
      <c r="B129" s="12" t="str">
        <f>INDEX(lookups!$L$2:$L$43,MATCH($C129,lookups!$K$2:$K$43,0))</f>
        <v>Northern_California</v>
      </c>
      <c r="C129" s="12" t="str">
        <f>'FC-EO-detail'!A34</f>
        <v>Pacific_Northwest_Wind</v>
      </c>
      <c r="D129" s="87">
        <f>'FC-EO-detail'!AA34</f>
        <v>0</v>
      </c>
      <c r="E129" s="88">
        <f>'FC-EO-detail'!AA84</f>
        <v>0</v>
      </c>
      <c r="F129" s="96">
        <f>'FC-EO-detail'!AH34</f>
        <v>0</v>
      </c>
      <c r="G129" s="97">
        <f>'FC-EO-detail'!AH84</f>
        <v>0</v>
      </c>
      <c r="H129" s="87">
        <f t="shared" si="15"/>
        <v>0</v>
      </c>
      <c r="I129" s="93">
        <f t="shared" si="16"/>
        <v>0</v>
      </c>
      <c r="J129" s="96">
        <f t="shared" si="17"/>
        <v>0</v>
      </c>
      <c r="K129" s="97">
        <f t="shared" si="18"/>
        <v>0</v>
      </c>
      <c r="N129" s="12"/>
      <c r="O129" s="12"/>
      <c r="P129" s="12"/>
      <c r="Q129" s="15"/>
      <c r="R129" s="25" t="s">
        <v>34</v>
      </c>
      <c r="S129" s="154" t="s">
        <v>118</v>
      </c>
      <c r="T129" s="23">
        <v>653.58000000000004</v>
      </c>
      <c r="U129" s="23">
        <v>653.58000000000004</v>
      </c>
    </row>
    <row r="130" spans="1:21" x14ac:dyDescent="0.25">
      <c r="A130" s="109">
        <f>INDEX(lookups!$J$2:$J$43,MATCH($C130,lookups!$K$2:$K$43,0))</f>
        <v>1500.0866373749811</v>
      </c>
      <c r="B130" s="12" t="str">
        <f>INDEX(lookups!$L$2:$L$43,MATCH($C130,lookups!$K$2:$K$43,0))</f>
        <v>Northern_California</v>
      </c>
      <c r="C130" s="12" t="str">
        <f>'FC-EO-detail'!A35</f>
        <v>NW_Ext_Tx_Wind</v>
      </c>
      <c r="D130" s="87">
        <f>'FC-EO-detail'!AA35</f>
        <v>639.25307786092355</v>
      </c>
      <c r="E130" s="88">
        <f>'FC-EO-detail'!AA85</f>
        <v>860.75028456988696</v>
      </c>
      <c r="F130" s="96">
        <f>'FC-EO-detail'!AH35</f>
        <v>639.25307786092355</v>
      </c>
      <c r="G130" s="97">
        <f>'FC-EO-detail'!AH85</f>
        <v>860.75028456988696</v>
      </c>
      <c r="H130" s="163">
        <f>D130+(D101-E140)</f>
        <v>965.59276942363113</v>
      </c>
      <c r="I130" s="164">
        <f>E130-(D101-E140)</f>
        <v>534.41059300717939</v>
      </c>
      <c r="J130" s="165">
        <f>F130+(F101-G140)</f>
        <v>965.59276942363113</v>
      </c>
      <c r="K130" s="166">
        <f>G130-(F101-G140)</f>
        <v>534.41059300717939</v>
      </c>
      <c r="L130" s="12" t="s">
        <v>273</v>
      </c>
      <c r="N130" s="12"/>
      <c r="O130" s="12"/>
      <c r="P130" s="12"/>
      <c r="Q130" s="15"/>
      <c r="R130" s="25" t="s">
        <v>40</v>
      </c>
      <c r="S130" s="154" t="s">
        <v>118</v>
      </c>
      <c r="T130" s="23">
        <v>0</v>
      </c>
      <c r="U130" s="23">
        <v>0</v>
      </c>
    </row>
    <row r="131" spans="1:21" x14ac:dyDescent="0.25">
      <c r="A131" s="109">
        <f>INDEX(lookups!$J$2:$J$43,MATCH($C131,lookups!$K$2:$K$43,0))</f>
        <v>6869.0131363857381</v>
      </c>
      <c r="B131" s="12" t="str">
        <f>INDEX(lookups!$L$2:$L$43,MATCH($C131,lookups!$K$2:$K$43,0))</f>
        <v>Northern_California</v>
      </c>
      <c r="C131" s="12" t="str">
        <f>'FC-EO-detail'!A36</f>
        <v>Idaho_Wind</v>
      </c>
      <c r="D131" s="87">
        <f>'FC-EO-detail'!AA36</f>
        <v>0</v>
      </c>
      <c r="E131" s="88">
        <f>'FC-EO-detail'!AA86</f>
        <v>0</v>
      </c>
      <c r="F131" s="96">
        <f>'FC-EO-detail'!AH36</f>
        <v>0</v>
      </c>
      <c r="G131" s="97">
        <f>'FC-EO-detail'!AH86</f>
        <v>0</v>
      </c>
      <c r="H131" s="87">
        <f t="shared" ref="H131:K132" si="20">D131</f>
        <v>0</v>
      </c>
      <c r="I131" s="93">
        <f t="shared" si="20"/>
        <v>0</v>
      </c>
      <c r="J131" s="96">
        <f t="shared" si="20"/>
        <v>0</v>
      </c>
      <c r="K131" s="97">
        <f t="shared" si="20"/>
        <v>0</v>
      </c>
      <c r="N131" s="12"/>
      <c r="O131" s="12"/>
      <c r="P131" s="12"/>
      <c r="Q131" s="15"/>
      <c r="R131" s="25" t="s">
        <v>46</v>
      </c>
      <c r="S131" s="154" t="s">
        <v>118</v>
      </c>
      <c r="T131" s="23">
        <v>0</v>
      </c>
      <c r="U131" s="23">
        <v>0</v>
      </c>
    </row>
    <row r="132" spans="1:21" x14ac:dyDescent="0.25">
      <c r="A132" s="109">
        <f>INDEX(lookups!$J$2:$J$43,MATCH($C132,lookups!$K$2:$K$43,0))</f>
        <v>4860.4832594453565</v>
      </c>
      <c r="B132" s="12" t="str">
        <f>INDEX(lookups!$L$2:$L$43,MATCH($C132,lookups!$K$2:$K$43,0))</f>
        <v>Mountain_Pass_El_Dorado</v>
      </c>
      <c r="C132" s="12" t="str">
        <f>'FC-EO-detail'!A37</f>
        <v>Utah_Wind</v>
      </c>
      <c r="D132" s="87">
        <f>'FC-EO-detail'!AA37</f>
        <v>0</v>
      </c>
      <c r="E132" s="88">
        <f>'FC-EO-detail'!AA87</f>
        <v>0</v>
      </c>
      <c r="F132" s="96">
        <f>'FC-EO-detail'!AH37</f>
        <v>0</v>
      </c>
      <c r="G132" s="97">
        <f>'FC-EO-detail'!AH87</f>
        <v>0</v>
      </c>
      <c r="H132" s="87">
        <f t="shared" si="20"/>
        <v>0</v>
      </c>
      <c r="I132" s="93">
        <f t="shared" si="20"/>
        <v>0</v>
      </c>
      <c r="J132" s="96">
        <f t="shared" si="20"/>
        <v>0</v>
      </c>
      <c r="K132" s="97">
        <f t="shared" si="20"/>
        <v>0</v>
      </c>
      <c r="N132" s="12"/>
      <c r="O132" s="12"/>
      <c r="P132" s="12"/>
      <c r="Q132" s="15"/>
      <c r="R132" s="25" t="s">
        <v>29</v>
      </c>
      <c r="S132" s="154" t="s">
        <v>118</v>
      </c>
      <c r="T132" s="23">
        <v>0</v>
      </c>
      <c r="U132" s="23">
        <v>0</v>
      </c>
    </row>
    <row r="133" spans="1:21" x14ac:dyDescent="0.25">
      <c r="A133" s="109">
        <f>INDEX(lookups!$J$2:$J$43,MATCH($C133,lookups!$K$2:$K$43,0))</f>
        <v>33862.776952312895</v>
      </c>
      <c r="B133" s="12" t="str">
        <f>INDEX(lookups!$L$2:$L$43,MATCH($C133,lookups!$K$2:$K$43,0))</f>
        <v>Mountain_Pass_El_Dorado</v>
      </c>
      <c r="C133" s="12" t="str">
        <f>'FC-EO-detail'!A38</f>
        <v>Wyoming_Wind</v>
      </c>
      <c r="D133" s="87">
        <f>'FC-EO-detail'!AA38</f>
        <v>0</v>
      </c>
      <c r="E133" s="88">
        <f>'FC-EO-detail'!AA88</f>
        <v>0</v>
      </c>
      <c r="F133" s="96">
        <f>'FC-EO-detail'!AH38</f>
        <v>56.048713980923679</v>
      </c>
      <c r="G133" s="97">
        <f>'FC-EO-detail'!AH88</f>
        <v>1943.9553965908231</v>
      </c>
      <c r="H133" s="87">
        <f>D133</f>
        <v>0</v>
      </c>
      <c r="I133" s="93">
        <f>E133</f>
        <v>0</v>
      </c>
      <c r="J133" s="165">
        <f>F133+(F115-G142)</f>
        <v>481.46916529459065</v>
      </c>
      <c r="K133" s="166">
        <f>G133-(F115-G142)</f>
        <v>1518.5349452771561</v>
      </c>
      <c r="L133" s="12" t="s">
        <v>273</v>
      </c>
      <c r="N133" s="12"/>
      <c r="O133" s="12"/>
      <c r="P133" s="12"/>
      <c r="Q133" s="15"/>
      <c r="R133" s="25" t="s">
        <v>20</v>
      </c>
      <c r="S133" s="154" t="s">
        <v>118</v>
      </c>
      <c r="T133" s="23">
        <v>0</v>
      </c>
      <c r="U133" s="23">
        <v>0</v>
      </c>
    </row>
    <row r="134" spans="1:21" x14ac:dyDescent="0.25">
      <c r="A134" s="109">
        <f>INDEX(lookups!$J$2:$J$43,MATCH($C134,lookups!$K$2:$K$43,0))</f>
        <v>441.93181719165887</v>
      </c>
      <c r="B134" s="12" t="str">
        <f>INDEX(lookups!$L$2:$L$43,MATCH($C134,lookups!$K$2:$K$43,0))</f>
        <v>Mountain_Pass_El_Dorado</v>
      </c>
      <c r="C134" s="12" t="str">
        <f>'FC-EO-detail'!A39</f>
        <v>Southern_Nevada_Wind</v>
      </c>
      <c r="D134" s="87">
        <f>'FC-EO-detail'!AA39</f>
        <v>0</v>
      </c>
      <c r="E134" s="88">
        <f>'FC-EO-detail'!AA89</f>
        <v>442.03274738584958</v>
      </c>
      <c r="F134" s="96">
        <f>'FC-EO-detail'!AH39</f>
        <v>0</v>
      </c>
      <c r="G134" s="97">
        <f>'FC-EO-detail'!AH89</f>
        <v>0</v>
      </c>
      <c r="H134" s="163">
        <f>D134+E134</f>
        <v>442.03274738584958</v>
      </c>
      <c r="I134" s="164">
        <f>E134-E134</f>
        <v>0</v>
      </c>
      <c r="J134" s="96">
        <f>F134</f>
        <v>0</v>
      </c>
      <c r="K134" s="97">
        <f>G134</f>
        <v>0</v>
      </c>
      <c r="L134" s="12" t="s">
        <v>274</v>
      </c>
      <c r="N134" s="12"/>
      <c r="O134" s="12"/>
      <c r="P134" s="12"/>
      <c r="Q134" s="15"/>
      <c r="R134" s="25" t="s">
        <v>59</v>
      </c>
      <c r="S134" s="154" t="s">
        <v>118</v>
      </c>
      <c r="T134" s="23">
        <v>0</v>
      </c>
      <c r="U134" s="23">
        <v>0</v>
      </c>
    </row>
    <row r="135" spans="1:21" x14ac:dyDescent="0.25">
      <c r="A135" s="109">
        <f>INDEX(lookups!$J$2:$J$43,MATCH($C135,lookups!$K$2:$K$43,0))</f>
        <v>2898.487392349231</v>
      </c>
      <c r="B135" s="12" t="str">
        <f>INDEX(lookups!$L$2:$L$43,MATCH($C135,lookups!$K$2:$K$43,0))</f>
        <v>Riverside_East_Palm_Springs</v>
      </c>
      <c r="C135" s="12" t="str">
        <f>'FC-EO-detail'!A40</f>
        <v>Arizona_Wind</v>
      </c>
      <c r="D135" s="87">
        <f>'FC-EO-detail'!AA40</f>
        <v>0</v>
      </c>
      <c r="E135" s="88">
        <f>'FC-EO-detail'!AA90</f>
        <v>0</v>
      </c>
      <c r="F135" s="96">
        <f>'FC-EO-detail'!AH40</f>
        <v>0</v>
      </c>
      <c r="G135" s="97">
        <f>'FC-EO-detail'!AH90</f>
        <v>0</v>
      </c>
      <c r="H135" s="87">
        <f t="shared" ref="H135:I138" si="21">D135</f>
        <v>0</v>
      </c>
      <c r="I135" s="93">
        <f t="shared" si="21"/>
        <v>0</v>
      </c>
      <c r="J135" s="96">
        <f>F135</f>
        <v>0</v>
      </c>
      <c r="K135" s="97">
        <f>G135</f>
        <v>0</v>
      </c>
      <c r="N135" s="12"/>
      <c r="O135" s="12"/>
      <c r="P135" s="12"/>
      <c r="Q135" s="15"/>
      <c r="R135" s="25" t="s">
        <v>28</v>
      </c>
      <c r="S135" s="154" t="s">
        <v>118</v>
      </c>
      <c r="T135" s="23">
        <v>0</v>
      </c>
      <c r="U135" s="23">
        <v>0</v>
      </c>
    </row>
    <row r="136" spans="1:21" x14ac:dyDescent="0.25">
      <c r="A136" s="109">
        <f>INDEX(lookups!$J$2:$J$43,MATCH($C136,lookups!$K$2:$K$43,0))</f>
        <v>34585.344541747902</v>
      </c>
      <c r="B136" s="12" t="str">
        <f>INDEX(lookups!$L$2:$L$43,MATCH($C136,lookups!$K$2:$K$43,0))</f>
        <v>Riverside_East_Palm_Springs</v>
      </c>
      <c r="C136" s="12" t="str">
        <f>'FC-EO-detail'!A41</f>
        <v>New_Mexico_Wind</v>
      </c>
      <c r="D136" s="87">
        <f>'FC-EO-detail'!AA41</f>
        <v>0</v>
      </c>
      <c r="E136" s="88">
        <f>'FC-EO-detail'!AA91</f>
        <v>0</v>
      </c>
      <c r="F136" s="96">
        <f>'FC-EO-detail'!AH41</f>
        <v>0</v>
      </c>
      <c r="G136" s="97">
        <f>'FC-EO-detail'!AH91</f>
        <v>2250.0022489603107</v>
      </c>
      <c r="H136" s="87">
        <f t="shared" si="21"/>
        <v>0</v>
      </c>
      <c r="I136" s="93">
        <f t="shared" si="21"/>
        <v>0</v>
      </c>
      <c r="J136" s="165">
        <f>F136+F110</f>
        <v>326.01384651882933</v>
      </c>
      <c r="K136" s="166">
        <f>G136-F110</f>
        <v>1923.9884024414814</v>
      </c>
      <c r="L136" s="12" t="s">
        <v>274</v>
      </c>
      <c r="N136" s="12"/>
      <c r="O136" s="12"/>
      <c r="P136" s="12"/>
      <c r="Q136" s="15"/>
      <c r="R136" s="25" t="s">
        <v>50</v>
      </c>
      <c r="S136" s="154" t="s">
        <v>118</v>
      </c>
      <c r="T136" s="23">
        <v>0</v>
      </c>
      <c r="U136" s="23">
        <v>0</v>
      </c>
    </row>
    <row r="137" spans="1:21" x14ac:dyDescent="0.25">
      <c r="A137" s="109">
        <f>INDEX(lookups!$J$2:$J$43,MATCH($C137,lookups!$K$2:$K$43,0))</f>
        <v>499.77005733602903</v>
      </c>
      <c r="B137" s="12" t="str">
        <f>INDEX(lookups!$L$2:$L$43,MATCH($C137,lookups!$K$2:$K$43,0))</f>
        <v>Riverside_East_Palm_Springs</v>
      </c>
      <c r="C137" s="12" t="str">
        <f>'FC-EO-detail'!A42</f>
        <v>SW_Ext_Tx_Wind</v>
      </c>
      <c r="D137" s="87">
        <f>'FC-EO-detail'!AA42</f>
        <v>499.99994263759083</v>
      </c>
      <c r="E137" s="88">
        <f>'FC-EO-detail'!AA92</f>
        <v>0</v>
      </c>
      <c r="F137" s="96">
        <f>'FC-EO-detail'!AH42</f>
        <v>499.99994263759083</v>
      </c>
      <c r="G137" s="97">
        <f>'FC-EO-detail'!AH92</f>
        <v>0</v>
      </c>
      <c r="H137" s="87">
        <f t="shared" si="21"/>
        <v>499.99994263759083</v>
      </c>
      <c r="I137" s="93">
        <f t="shared" si="21"/>
        <v>0</v>
      </c>
      <c r="J137" s="96">
        <f>F137</f>
        <v>499.99994263759083</v>
      </c>
      <c r="K137" s="97">
        <f>G137</f>
        <v>0</v>
      </c>
      <c r="N137" s="12"/>
      <c r="O137" s="12"/>
      <c r="P137" s="12"/>
      <c r="Q137" s="15"/>
      <c r="R137" s="19" t="s">
        <v>39</v>
      </c>
      <c r="S137" s="155" t="s">
        <v>118</v>
      </c>
      <c r="T137" s="17">
        <v>1569.98</v>
      </c>
      <c r="U137" s="167">
        <v>33.47</v>
      </c>
    </row>
    <row r="138" spans="1:21" x14ac:dyDescent="0.25">
      <c r="A138" s="109">
        <f>INDEX(lookups!$J$2:$J$43,MATCH($C138,lookups!$K$2:$K$43,0))</f>
        <v>1106.1966730355798</v>
      </c>
      <c r="B138" s="12" t="str">
        <f>INDEX(lookups!$L$2:$L$43,MATCH($C138,lookups!$K$2:$K$43,0))</f>
        <v>None</v>
      </c>
      <c r="C138" s="12" t="str">
        <f>'FC-EO-detail'!A43</f>
        <v>InState_Biomass</v>
      </c>
      <c r="D138" s="87">
        <f>'FC-EO-detail'!AA43</f>
        <v>0</v>
      </c>
      <c r="E138" s="88">
        <f>'FC-EO-detail'!AA93</f>
        <v>0</v>
      </c>
      <c r="F138" s="96">
        <f>'FC-EO-detail'!AH43</f>
        <v>0</v>
      </c>
      <c r="G138" s="97">
        <f>'FC-EO-detail'!AH93</f>
        <v>0</v>
      </c>
      <c r="H138" s="87">
        <f t="shared" si="21"/>
        <v>0</v>
      </c>
      <c r="I138" s="93">
        <f t="shared" si="21"/>
        <v>0</v>
      </c>
      <c r="J138" s="96">
        <f>F138</f>
        <v>0</v>
      </c>
      <c r="K138" s="97">
        <f>G138</f>
        <v>0</v>
      </c>
      <c r="N138" s="12"/>
      <c r="O138" s="12"/>
      <c r="P138" s="12"/>
      <c r="Q138" s="15"/>
      <c r="U138" s="12" t="s">
        <v>276</v>
      </c>
    </row>
    <row r="139" spans="1:21" x14ac:dyDescent="0.25">
      <c r="A139" s="109">
        <f>INDEX(lookups!$J$2:$J$43,MATCH($C139,lookups!$K$2:$K$43,0))</f>
        <v>1123.9657990867577</v>
      </c>
      <c r="B139" s="12" t="str">
        <f>INDEX(lookups!$L$2:$L$43,MATCH($C139,lookups!$K$2:$K$43,0))</f>
        <v>Greater_Imperial</v>
      </c>
      <c r="C139" s="12" t="str">
        <f>'FC-EO-detail'!A44</f>
        <v>Greater_Imperial_Geothermal</v>
      </c>
      <c r="D139" s="87">
        <f>'FC-EO-detail'!AA44</f>
        <v>0</v>
      </c>
      <c r="E139" s="88">
        <f>'FC-EO-detail'!AA94</f>
        <v>1275.8957073378772</v>
      </c>
      <c r="F139" s="96">
        <f>'FC-EO-detail'!AH44</f>
        <v>0</v>
      </c>
      <c r="G139" s="97">
        <f>'FC-EO-detail'!AH94</f>
        <v>1275.8957073378772</v>
      </c>
      <c r="H139" s="163">
        <f>D139+D111</f>
        <v>624.13246863082202</v>
      </c>
      <c r="I139" s="164">
        <f>E139-D111</f>
        <v>651.76323870705517</v>
      </c>
      <c r="J139" s="165">
        <f>F139+F111</f>
        <v>624.13246863082202</v>
      </c>
      <c r="K139" s="166">
        <f>G139-F111</f>
        <v>651.76323870705517</v>
      </c>
      <c r="L139" s="12" t="s">
        <v>274</v>
      </c>
      <c r="N139" s="12"/>
      <c r="O139" s="12"/>
      <c r="P139" s="12"/>
    </row>
    <row r="140" spans="1:21" x14ac:dyDescent="0.25">
      <c r="A140" s="109">
        <f>INDEX(lookups!$J$2:$J$43,MATCH($C140,lookups!$K$2:$K$43,0))</f>
        <v>339.20000000000005</v>
      </c>
      <c r="B140" s="12" t="str">
        <f>INDEX(lookups!$L$2:$L$43,MATCH($C140,lookups!$K$2:$K$43,0))</f>
        <v>Northern_California</v>
      </c>
      <c r="C140" s="12" t="str">
        <f>'FC-EO-detail'!A45</f>
        <v>Northern_California_Geothermal</v>
      </c>
      <c r="D140" s="87">
        <f>'FC-EO-detail'!AA45</f>
        <v>0</v>
      </c>
      <c r="E140" s="88">
        <f>'FC-EO-detail'!AA95</f>
        <v>423.99999999999989</v>
      </c>
      <c r="F140" s="96">
        <f>'FC-EO-detail'!AH45</f>
        <v>0</v>
      </c>
      <c r="G140" s="97">
        <f>'FC-EO-detail'!AH95</f>
        <v>423.99999999999989</v>
      </c>
      <c r="H140" s="163">
        <f>D140+E140</f>
        <v>423.99999999999989</v>
      </c>
      <c r="I140" s="164">
        <f>E140-E140</f>
        <v>0</v>
      </c>
      <c r="J140" s="165">
        <f>F140+G140</f>
        <v>423.99999999999989</v>
      </c>
      <c r="K140" s="166">
        <f>G140-G140</f>
        <v>0</v>
      </c>
      <c r="L140" s="12" t="s">
        <v>274</v>
      </c>
      <c r="N140" s="12"/>
      <c r="O140" s="12"/>
      <c r="P140" s="12"/>
    </row>
    <row r="141" spans="1:21" x14ac:dyDescent="0.25">
      <c r="A141" s="109">
        <f>INDEX(lookups!$J$2:$J$43,MATCH($C141,lookups!$K$2:$K$43,0))</f>
        <v>530.36712328767112</v>
      </c>
      <c r="B141" s="12" t="str">
        <f>INDEX(lookups!$L$2:$L$43,MATCH($C141,lookups!$K$2:$K$43,0))</f>
        <v>Northern_California</v>
      </c>
      <c r="C141" s="12" t="str">
        <f>'FC-EO-detail'!A46</f>
        <v>Pacific_Northwest_Geothermal</v>
      </c>
      <c r="D141" s="87">
        <f>'FC-EO-detail'!AA46</f>
        <v>0</v>
      </c>
      <c r="E141" s="88">
        <f>'FC-EO-detail'!AA96</f>
        <v>0</v>
      </c>
      <c r="F141" s="96">
        <f>'FC-EO-detail'!AH46</f>
        <v>0</v>
      </c>
      <c r="G141" s="97">
        <f>'FC-EO-detail'!AH96</f>
        <v>0</v>
      </c>
      <c r="H141" s="87">
        <f>D141</f>
        <v>0</v>
      </c>
      <c r="I141" s="93">
        <f>E141</f>
        <v>0</v>
      </c>
      <c r="J141" s="96">
        <f>F141</f>
        <v>0</v>
      </c>
      <c r="K141" s="97">
        <f>G141</f>
        <v>0</v>
      </c>
      <c r="N141" s="12"/>
      <c r="O141" s="12"/>
      <c r="P141" s="12"/>
    </row>
    <row r="142" spans="1:21" x14ac:dyDescent="0.25">
      <c r="A142" s="109">
        <f>INDEX(lookups!$J$2:$J$43,MATCH($C142,lookups!$K$2:$K$43,0))</f>
        <v>256</v>
      </c>
      <c r="B142" s="12" t="str">
        <f>INDEX(lookups!$L$2:$L$43,MATCH($C142,lookups!$K$2:$K$43,0))</f>
        <v>Mountain_Pass_El_Dorado</v>
      </c>
      <c r="C142" s="12" t="str">
        <f>'FC-EO-detail'!A47</f>
        <v>Southern_Nevada_Geothermal</v>
      </c>
      <c r="D142" s="87">
        <f>'FC-EO-detail'!AA47</f>
        <v>0</v>
      </c>
      <c r="E142" s="88">
        <f>'FC-EO-detail'!AA97</f>
        <v>320</v>
      </c>
      <c r="F142" s="96">
        <f>'FC-EO-detail'!AH47</f>
        <v>0</v>
      </c>
      <c r="G142" s="97">
        <f>'FC-EO-detail'!AH97</f>
        <v>320</v>
      </c>
      <c r="H142" s="163">
        <f>D142+E142</f>
        <v>320</v>
      </c>
      <c r="I142" s="164">
        <f>E142-E142</f>
        <v>0</v>
      </c>
      <c r="J142" s="165">
        <f>F142+G142</f>
        <v>320</v>
      </c>
      <c r="K142" s="166">
        <f>G142-G142</f>
        <v>0</v>
      </c>
      <c r="L142" s="12" t="s">
        <v>274</v>
      </c>
      <c r="N142" s="12"/>
      <c r="O142" s="12"/>
      <c r="P142" s="12"/>
    </row>
    <row r="143" spans="1:21" x14ac:dyDescent="0.25">
      <c r="B143" s="12" t="e">
        <f>INDEX(lookups!$L$2:$L$43,MATCH($C143,lookups!$K$2:$K$43,0))</f>
        <v>#N/A</v>
      </c>
      <c r="C143" t="str">
        <f>pivots!F45</f>
        <v>Batt 2 hour</v>
      </c>
      <c r="D143" s="87">
        <f>pivots!K45</f>
        <v>0</v>
      </c>
      <c r="E143" s="74"/>
      <c r="F143" s="96">
        <f>pivots!L45</f>
        <v>0</v>
      </c>
      <c r="G143" s="80"/>
      <c r="H143" s="87">
        <f>D143</f>
        <v>0</v>
      </c>
      <c r="I143" s="80"/>
      <c r="J143" s="96">
        <f>F143</f>
        <v>0</v>
      </c>
      <c r="K143" s="80"/>
      <c r="N143" s="12"/>
      <c r="O143" s="12"/>
      <c r="P143" s="12"/>
    </row>
    <row r="144" spans="1:21" x14ac:dyDescent="0.25">
      <c r="B144" s="12" t="e">
        <f>INDEX(lookups!$L$2:$L$43,MATCH($C144,lookups!$K$2:$K$43,0))</f>
        <v>#N/A</v>
      </c>
      <c r="C144" s="12" t="str">
        <f>pivots!F46</f>
        <v>Batt 4 hour</v>
      </c>
      <c r="D144" s="87">
        <f>pivots!K46</f>
        <v>4347.08</v>
      </c>
      <c r="E144" s="74"/>
      <c r="F144" s="96">
        <f>pivots!L46</f>
        <v>2602.38</v>
      </c>
      <c r="G144" s="80"/>
      <c r="H144" s="87">
        <f>D144</f>
        <v>4347.08</v>
      </c>
      <c r="I144" s="80"/>
      <c r="J144" s="96">
        <f>F144</f>
        <v>2602.38</v>
      </c>
      <c r="K144" s="80"/>
      <c r="N144" s="12"/>
      <c r="O144" s="12"/>
      <c r="P144" s="12"/>
    </row>
    <row r="145" spans="2:18" ht="15.75" thickBot="1" x14ac:dyDescent="0.3">
      <c r="B145" s="12" t="e">
        <f>INDEX(lookups!$L$2:$L$43,MATCH($C145,lookups!$K$2:$K$43,0))</f>
        <v>#N/A</v>
      </c>
      <c r="C145" s="12" t="str">
        <f>pivots!F47</f>
        <v>Pumped Storage</v>
      </c>
      <c r="D145" s="89">
        <f>pivots!K47</f>
        <v>1341.5</v>
      </c>
      <c r="E145" s="75"/>
      <c r="F145" s="98">
        <f>pivots!L47</f>
        <v>0</v>
      </c>
      <c r="G145" s="81"/>
      <c r="H145" s="89">
        <f>D145</f>
        <v>1341.5</v>
      </c>
      <c r="I145" s="81"/>
      <c r="J145" s="98">
        <f>F145</f>
        <v>0</v>
      </c>
      <c r="K145" s="81"/>
      <c r="N145" s="12"/>
      <c r="O145" s="12"/>
      <c r="P145" s="12"/>
    </row>
    <row r="146" spans="2:18" x14ac:dyDescent="0.25">
      <c r="C146" s="12"/>
      <c r="D146" s="90"/>
      <c r="E146" s="90"/>
      <c r="F146" s="99"/>
      <c r="G146" s="99"/>
      <c r="H146" s="90"/>
      <c r="I146" s="90"/>
      <c r="J146" s="99"/>
      <c r="K146" s="99"/>
      <c r="N146" s="12"/>
      <c r="O146" s="12"/>
      <c r="P146" s="12"/>
    </row>
    <row r="147" spans="2:18" x14ac:dyDescent="0.25">
      <c r="C147" t="s">
        <v>181</v>
      </c>
      <c r="D147" s="91">
        <f>SUM(D101:D117)</f>
        <v>6088.409040753053</v>
      </c>
      <c r="E147" s="91">
        <f t="shared" ref="E147:K147" si="22">SUM(E101:E117)</f>
        <v>5499.9222558959846</v>
      </c>
      <c r="F147" s="100">
        <f t="shared" si="22"/>
        <v>4489.808204173034</v>
      </c>
      <c r="G147" s="100">
        <f t="shared" si="22"/>
        <v>1730.5461248922775</v>
      </c>
      <c r="H147" s="91">
        <f t="shared" si="22"/>
        <v>3951.9041331736744</v>
      </c>
      <c r="I147" s="91">
        <f t="shared" si="22"/>
        <v>7636.4271634753632</v>
      </c>
      <c r="J147" s="100">
        <f t="shared" si="22"/>
        <v>2003.9017461470082</v>
      </c>
      <c r="K147" s="100">
        <f t="shared" si="22"/>
        <v>4216.452582918304</v>
      </c>
      <c r="N147" s="12"/>
      <c r="O147" s="12"/>
      <c r="P147" s="12"/>
    </row>
    <row r="148" spans="2:18" x14ac:dyDescent="0.25">
      <c r="C148" t="s">
        <v>182</v>
      </c>
      <c r="D148" s="91">
        <f>SUM(D118:D137)</f>
        <v>3209.6944804266309</v>
      </c>
      <c r="E148" s="91">
        <f t="shared" ref="E148:K148" si="23">SUM(E118:E137)</f>
        <v>1564.8777621069116</v>
      </c>
      <c r="F148" s="100">
        <f t="shared" si="23"/>
        <v>3265.7431944075547</v>
      </c>
      <c r="G148" s="100">
        <f t="shared" si="23"/>
        <v>5316.8026602721957</v>
      </c>
      <c r="H148" s="91">
        <f t="shared" si="23"/>
        <v>3978.0669193751883</v>
      </c>
      <c r="I148" s="91">
        <f t="shared" si="23"/>
        <v>796.50532315835449</v>
      </c>
      <c r="J148" s="100">
        <f t="shared" si="23"/>
        <v>4343.5171838027591</v>
      </c>
      <c r="K148" s="100">
        <f t="shared" si="23"/>
        <v>4239.0286708769918</v>
      </c>
      <c r="N148" s="12"/>
      <c r="O148" s="12"/>
      <c r="P148" s="12"/>
    </row>
    <row r="149" spans="2:18" x14ac:dyDescent="0.25">
      <c r="C149" t="s">
        <v>183</v>
      </c>
      <c r="D149" s="91">
        <f>SUM(D139:D142)</f>
        <v>0</v>
      </c>
      <c r="E149" s="91">
        <f t="shared" ref="E149:K149" si="24">SUM(E139:E142)</f>
        <v>2019.895707337877</v>
      </c>
      <c r="F149" s="100">
        <f t="shared" si="24"/>
        <v>0</v>
      </c>
      <c r="G149" s="100">
        <f t="shared" si="24"/>
        <v>2019.895707337877</v>
      </c>
      <c r="H149" s="91">
        <f t="shared" si="24"/>
        <v>1368.1324686308219</v>
      </c>
      <c r="I149" s="91">
        <f t="shared" si="24"/>
        <v>651.76323870705517</v>
      </c>
      <c r="J149" s="100">
        <f t="shared" si="24"/>
        <v>1368.1324686308219</v>
      </c>
      <c r="K149" s="100">
        <f t="shared" si="24"/>
        <v>651.76323870705517</v>
      </c>
      <c r="N149" s="12"/>
      <c r="O149" s="12"/>
      <c r="P149" s="12"/>
    </row>
    <row r="150" spans="2:18" x14ac:dyDescent="0.25">
      <c r="C150" t="s">
        <v>184</v>
      </c>
      <c r="D150" s="91">
        <f>SUM(D147:D149)</f>
        <v>9298.1035211796843</v>
      </c>
      <c r="E150" s="91">
        <f t="shared" ref="E150:K150" si="25">SUM(E147:E149)</f>
        <v>9084.6957253407727</v>
      </c>
      <c r="F150" s="100">
        <f t="shared" si="25"/>
        <v>7755.5513985805883</v>
      </c>
      <c r="G150" s="100">
        <f t="shared" si="25"/>
        <v>9067.2444925023501</v>
      </c>
      <c r="H150" s="91">
        <f t="shared" si="25"/>
        <v>9298.1035211796843</v>
      </c>
      <c r="I150" s="91">
        <f t="shared" si="25"/>
        <v>9084.6957253407727</v>
      </c>
      <c r="J150" s="100">
        <f t="shared" si="25"/>
        <v>7715.5513985805892</v>
      </c>
      <c r="K150" s="100">
        <f t="shared" si="25"/>
        <v>9107.2444925023519</v>
      </c>
      <c r="N150" s="12"/>
      <c r="O150" s="12"/>
      <c r="P150" s="12"/>
    </row>
    <row r="151" spans="2:18" x14ac:dyDescent="0.25">
      <c r="C151" t="s">
        <v>130</v>
      </c>
      <c r="D151" s="90"/>
      <c r="E151" s="91">
        <f>D150+E150</f>
        <v>18382.799246520459</v>
      </c>
      <c r="F151" s="99"/>
      <c r="G151" s="100">
        <f>F150+G150</f>
        <v>16822.79589108294</v>
      </c>
      <c r="H151" s="90"/>
      <c r="I151" s="91">
        <f>H150+I150</f>
        <v>18382.799246520459</v>
      </c>
      <c r="J151" s="99"/>
      <c r="K151" s="100">
        <f>J150+K150</f>
        <v>16822.79589108294</v>
      </c>
      <c r="N151" s="12"/>
      <c r="O151" s="12"/>
      <c r="P151" s="12"/>
    </row>
    <row r="152" spans="2:18" x14ac:dyDescent="0.25">
      <c r="H152" s="12"/>
      <c r="I152" s="12"/>
      <c r="J152" s="12"/>
      <c r="L152"/>
      <c r="M152"/>
      <c r="O152" s="12"/>
      <c r="P152" s="12"/>
    </row>
    <row r="153" spans="2:18" x14ac:dyDescent="0.25">
      <c r="C153" s="12"/>
      <c r="D153" s="12"/>
      <c r="E153" s="12"/>
      <c r="F153" s="12"/>
      <c r="G153" s="12"/>
      <c r="H153" s="12"/>
    </row>
    <row r="154" spans="2:18" x14ac:dyDescent="0.25">
      <c r="C154" s="12"/>
      <c r="D154" s="105" t="s">
        <v>203</v>
      </c>
      <c r="E154" s="12" t="s">
        <v>153</v>
      </c>
      <c r="F154" s="12" t="s">
        <v>154</v>
      </c>
      <c r="G154" s="12" t="s">
        <v>155</v>
      </c>
      <c r="H154" s="12" t="s">
        <v>261</v>
      </c>
      <c r="I154" s="12" t="s">
        <v>262</v>
      </c>
      <c r="K154"/>
      <c r="M154"/>
      <c r="R154"/>
    </row>
    <row r="155" spans="2:18" x14ac:dyDescent="0.25">
      <c r="C155" s="12"/>
      <c r="D155" s="105" t="s">
        <v>152</v>
      </c>
      <c r="E155" s="12" t="s">
        <v>194</v>
      </c>
      <c r="F155" s="12" t="s">
        <v>195</v>
      </c>
      <c r="G155" s="12" t="s">
        <v>196</v>
      </c>
      <c r="H155" s="152" t="s">
        <v>205</v>
      </c>
      <c r="I155" s="152" t="s">
        <v>206</v>
      </c>
      <c r="K155"/>
      <c r="M155"/>
      <c r="R155"/>
    </row>
    <row r="156" spans="2:18" x14ac:dyDescent="0.25">
      <c r="C156" s="28" t="s">
        <v>173</v>
      </c>
      <c r="D156" s="49" t="s">
        <v>156</v>
      </c>
      <c r="E156" s="50">
        <v>2030</v>
      </c>
      <c r="F156" s="50">
        <v>2030</v>
      </c>
      <c r="G156" s="50">
        <v>2030</v>
      </c>
      <c r="H156" s="50">
        <v>2030</v>
      </c>
      <c r="I156" s="50">
        <v>2030</v>
      </c>
      <c r="K156"/>
      <c r="M156"/>
      <c r="R156"/>
    </row>
    <row r="157" spans="2:18" x14ac:dyDescent="0.25">
      <c r="C157" s="25" t="s">
        <v>199</v>
      </c>
      <c r="D157" s="52" t="s">
        <v>157</v>
      </c>
      <c r="E157" s="104">
        <v>2422.3000000000002</v>
      </c>
      <c r="F157" s="104">
        <v>3999.61</v>
      </c>
      <c r="G157" s="104">
        <v>4484.8599999999997</v>
      </c>
      <c r="H157" s="104">
        <v>3980.17</v>
      </c>
      <c r="I157" s="104">
        <v>4518.34</v>
      </c>
      <c r="K157"/>
      <c r="M157"/>
      <c r="R157"/>
    </row>
    <row r="158" spans="2:18" x14ac:dyDescent="0.25">
      <c r="C158" s="25" t="s">
        <v>200</v>
      </c>
      <c r="D158" s="52" t="s">
        <v>157</v>
      </c>
      <c r="E158" s="104">
        <v>161.65</v>
      </c>
      <c r="F158" s="104">
        <v>1063.7</v>
      </c>
      <c r="G158" s="104">
        <v>379.32</v>
      </c>
      <c r="H158" s="104">
        <v>1076.6199999999999</v>
      </c>
      <c r="I158" s="104">
        <v>272.67</v>
      </c>
      <c r="K158"/>
      <c r="M158"/>
      <c r="R158"/>
    </row>
    <row r="159" spans="2:18" x14ac:dyDescent="0.25">
      <c r="C159" s="25" t="s">
        <v>201</v>
      </c>
      <c r="D159" s="52" t="s">
        <v>157</v>
      </c>
      <c r="E159" s="104">
        <v>0</v>
      </c>
      <c r="F159" s="104">
        <v>82.89</v>
      </c>
      <c r="G159" s="104">
        <v>0</v>
      </c>
      <c r="H159" s="104">
        <v>40.369999999999997</v>
      </c>
      <c r="I159" s="104">
        <v>16.96</v>
      </c>
      <c r="K159"/>
      <c r="M159"/>
      <c r="R159"/>
    </row>
    <row r="160" spans="2:18" x14ac:dyDescent="0.25">
      <c r="C160" s="25" t="s">
        <v>202</v>
      </c>
      <c r="D160" s="52" t="s">
        <v>157</v>
      </c>
      <c r="E160" s="104">
        <v>4604.62</v>
      </c>
      <c r="F160" s="104">
        <v>3600.53</v>
      </c>
      <c r="G160" s="104">
        <v>3582.41</v>
      </c>
      <c r="H160" s="59">
        <v>3614.92</v>
      </c>
      <c r="I160" s="59">
        <v>3588.74</v>
      </c>
      <c r="K160"/>
      <c r="M160"/>
      <c r="R160"/>
    </row>
    <row r="161" spans="3:18" x14ac:dyDescent="0.25">
      <c r="C161" s="106" t="s">
        <v>204</v>
      </c>
      <c r="D161" s="51" t="s">
        <v>157</v>
      </c>
      <c r="E161" s="107">
        <f>SUM(E157:E160)</f>
        <v>7188.57</v>
      </c>
      <c r="F161" s="107">
        <f>SUM(F157:F160)</f>
        <v>8746.7300000000014</v>
      </c>
      <c r="G161" s="107">
        <f>SUM(G157:G160)</f>
        <v>8446.59</v>
      </c>
      <c r="H161" s="107">
        <f>SUM(H157:H160)</f>
        <v>8712.08</v>
      </c>
      <c r="I161" s="107">
        <f t="shared" ref="I161" si="26">SUM(I157:I160)</f>
        <v>8396.7099999999991</v>
      </c>
      <c r="K161"/>
      <c r="M161"/>
      <c r="R161"/>
    </row>
    <row r="162" spans="3:18" x14ac:dyDescent="0.25">
      <c r="C162" s="28" t="s">
        <v>172</v>
      </c>
      <c r="D162" s="49" t="s">
        <v>156</v>
      </c>
      <c r="E162" s="50">
        <v>2030</v>
      </c>
      <c r="F162" s="50">
        <v>2030</v>
      </c>
      <c r="G162" s="50">
        <v>2030</v>
      </c>
      <c r="H162" s="50">
        <v>2030</v>
      </c>
      <c r="I162" s="50">
        <v>2030</v>
      </c>
      <c r="K162"/>
      <c r="M162"/>
      <c r="R162"/>
    </row>
    <row r="163" spans="3:18" x14ac:dyDescent="0.25">
      <c r="C163" s="55" t="s">
        <v>158</v>
      </c>
      <c r="D163" s="52" t="s">
        <v>159</v>
      </c>
      <c r="E163" s="54">
        <v>34.019981779384402</v>
      </c>
      <c r="F163" s="54">
        <v>25.919984798750754</v>
      </c>
      <c r="G163" s="54">
        <v>25.919981898801151</v>
      </c>
      <c r="H163" s="153">
        <v>25.919986981220404</v>
      </c>
      <c r="I163" s="153">
        <v>25.919986444895443</v>
      </c>
      <c r="K163"/>
      <c r="M163"/>
      <c r="R163"/>
    </row>
    <row r="164" spans="3:18" x14ac:dyDescent="0.25">
      <c r="C164" s="19" t="s">
        <v>165</v>
      </c>
      <c r="D164" s="53" t="s">
        <v>166</v>
      </c>
      <c r="E164" s="59">
        <v>190.21</v>
      </c>
      <c r="F164" s="59">
        <v>287.17</v>
      </c>
      <c r="G164" s="59">
        <v>251.14</v>
      </c>
      <c r="H164" s="59">
        <v>295.57</v>
      </c>
      <c r="I164" s="59">
        <v>241</v>
      </c>
      <c r="K164"/>
      <c r="M164"/>
      <c r="R164"/>
    </row>
    <row r="165" spans="3:18" x14ac:dyDescent="0.25">
      <c r="C165" s="55" t="s">
        <v>160</v>
      </c>
      <c r="D165" s="52" t="s">
        <v>161</v>
      </c>
      <c r="E165" s="56">
        <v>0.59988512560230589</v>
      </c>
      <c r="F165" s="56">
        <v>0.71220383700888878</v>
      </c>
      <c r="G165" s="56">
        <v>0.71456524907903651</v>
      </c>
      <c r="H165" s="56">
        <v>0.71022589941440772</v>
      </c>
      <c r="I165" s="56">
        <v>0.71285760965702771</v>
      </c>
      <c r="K165"/>
      <c r="M165"/>
      <c r="R165"/>
    </row>
    <row r="166" spans="3:18" x14ac:dyDescent="0.25">
      <c r="C166" s="57" t="s">
        <v>162</v>
      </c>
      <c r="D166" s="53" t="s">
        <v>163</v>
      </c>
      <c r="E166" s="58">
        <v>5.9452514922173995E-2</v>
      </c>
      <c r="F166" s="58">
        <v>6.553631061741827E-2</v>
      </c>
      <c r="G166" s="58">
        <v>6.4571944954587748E-2</v>
      </c>
      <c r="H166" s="58">
        <v>6.4033852764702956E-2</v>
      </c>
      <c r="I166" s="58">
        <v>6.2099205899694788E-2</v>
      </c>
      <c r="K166"/>
      <c r="M166"/>
      <c r="R166"/>
    </row>
    <row r="167" spans="3:18" x14ac:dyDescent="0.25">
      <c r="C167" s="19" t="s">
        <v>167</v>
      </c>
      <c r="D167" s="53" t="s">
        <v>164</v>
      </c>
      <c r="E167" s="65">
        <v>0.22200069657387766</v>
      </c>
      <c r="F167" s="66">
        <v>0.25068354044058072</v>
      </c>
      <c r="G167" s="66">
        <v>0.18127331234730448</v>
      </c>
      <c r="H167" s="66">
        <v>0.25571196754244796</v>
      </c>
      <c r="I167" s="66">
        <v>0.17670188984380042</v>
      </c>
      <c r="K167"/>
      <c r="M167"/>
      <c r="R167"/>
    </row>
    <row r="168" spans="3:18" x14ac:dyDescent="0.25">
      <c r="C168" s="25" t="s">
        <v>168</v>
      </c>
      <c r="D168" s="52" t="s">
        <v>169</v>
      </c>
      <c r="E168" s="60">
        <v>12708.992551423215</v>
      </c>
      <c r="F168" s="60">
        <v>6547.212870419663</v>
      </c>
      <c r="G168" s="60">
        <v>7412.1022697762601</v>
      </c>
      <c r="H168" s="60">
        <v>6547.2124788891697</v>
      </c>
      <c r="I168" s="60">
        <v>7724.7492742735676</v>
      </c>
      <c r="K168"/>
      <c r="M168"/>
      <c r="R168"/>
    </row>
    <row r="169" spans="3:18" x14ac:dyDescent="0.25">
      <c r="C169" s="25" t="s">
        <v>170</v>
      </c>
      <c r="D169" s="52" t="s">
        <v>169</v>
      </c>
      <c r="E169" s="61">
        <v>-5686.0940444251019</v>
      </c>
      <c r="F169" s="62">
        <v>-6578.8381979913866</v>
      </c>
      <c r="G169" s="62">
        <v>-6973.1501363558054</v>
      </c>
      <c r="H169" s="62">
        <v>-6214.3406732302046</v>
      </c>
      <c r="I169" s="62">
        <v>-6543.6566232932628</v>
      </c>
      <c r="K169"/>
      <c r="M169"/>
      <c r="R169"/>
    </row>
    <row r="170" spans="3:18" x14ac:dyDescent="0.25">
      <c r="C170" s="63" t="s">
        <v>171</v>
      </c>
      <c r="D170" s="64" t="s">
        <v>169</v>
      </c>
      <c r="E170" s="61">
        <v>255038.09860018198</v>
      </c>
      <c r="F170" s="62">
        <v>256783.702233291</v>
      </c>
      <c r="G170" s="62">
        <v>256783.702233291</v>
      </c>
      <c r="H170" s="62">
        <v>256783.702233291</v>
      </c>
      <c r="I170" s="62">
        <v>256783.702233291</v>
      </c>
      <c r="K170"/>
      <c r="M170"/>
      <c r="R170"/>
    </row>
  </sheetData>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H100"/>
  <sheetViews>
    <sheetView zoomScale="80" zoomScaleNormal="80" workbookViewId="0">
      <selection activeCell="A2" sqref="A2"/>
    </sheetView>
  </sheetViews>
  <sheetFormatPr defaultRowHeight="15" x14ac:dyDescent="0.25"/>
  <cols>
    <col min="1" max="1" width="35.42578125" style="12" customWidth="1"/>
    <col min="2" max="2" width="23.140625" style="12" customWidth="1"/>
    <col min="3" max="6" width="11.42578125" style="12" customWidth="1"/>
    <col min="7" max="7" width="9.140625" style="12"/>
    <col min="8" max="8" width="35.42578125" style="12" customWidth="1"/>
    <col min="9" max="9" width="23.140625" style="12" customWidth="1"/>
    <col min="10" max="13" width="11.42578125" style="12" customWidth="1"/>
    <col min="14" max="14" width="9.140625" style="12"/>
    <col min="15" max="15" width="51.140625" style="12" customWidth="1"/>
    <col min="16" max="16" width="23.140625" style="12" customWidth="1"/>
    <col min="17" max="20" width="11.42578125" style="12" customWidth="1"/>
    <col min="21" max="21" width="9.140625" style="12"/>
    <col min="22" max="22" width="51.140625" style="12" customWidth="1"/>
    <col min="23" max="23" width="23.140625" style="12" customWidth="1"/>
    <col min="24" max="27" width="11.42578125" style="12" customWidth="1"/>
    <col min="28" max="28" width="9.140625" style="12"/>
    <col min="29" max="29" width="51.140625" style="12" customWidth="1"/>
    <col min="30" max="30" width="23.140625" style="12" customWidth="1"/>
    <col min="31" max="34" width="11.42578125" style="12" customWidth="1"/>
    <col min="35" max="16384" width="9.140625" style="12"/>
  </cols>
  <sheetData>
    <row r="1" spans="1:34" x14ac:dyDescent="0.25">
      <c r="H1" s="12" t="s">
        <v>175</v>
      </c>
      <c r="O1" s="12" t="s">
        <v>175</v>
      </c>
      <c r="V1" s="12" t="s">
        <v>175</v>
      </c>
      <c r="AC1" s="12" t="s">
        <v>175</v>
      </c>
    </row>
    <row r="2" spans="1:34" x14ac:dyDescent="0.25">
      <c r="A2" s="12" t="s">
        <v>120</v>
      </c>
      <c r="H2" s="12" t="s">
        <v>174</v>
      </c>
      <c r="O2" s="12" t="s">
        <v>186</v>
      </c>
      <c r="V2" s="12" t="s">
        <v>205</v>
      </c>
      <c r="AC2" s="12" t="s">
        <v>206</v>
      </c>
    </row>
    <row r="4" spans="1:34" x14ac:dyDescent="0.25">
      <c r="A4" s="29" t="s">
        <v>115</v>
      </c>
      <c r="B4" s="15"/>
      <c r="C4" s="15"/>
      <c r="D4" s="15"/>
      <c r="E4" s="15"/>
      <c r="F4" s="15"/>
      <c r="H4" s="29" t="s">
        <v>115</v>
      </c>
      <c r="I4" s="15"/>
      <c r="J4" s="15"/>
      <c r="K4" s="15"/>
      <c r="L4" s="15"/>
      <c r="M4" s="15"/>
      <c r="O4" s="29" t="s">
        <v>115</v>
      </c>
      <c r="P4" s="15"/>
      <c r="Q4" s="15"/>
      <c r="R4" s="15"/>
      <c r="S4" s="15"/>
      <c r="T4" s="15"/>
      <c r="V4" s="29" t="s">
        <v>115</v>
      </c>
      <c r="W4" s="15"/>
      <c r="X4" s="15"/>
      <c r="Y4" s="15"/>
      <c r="Z4" s="15"/>
      <c r="AA4" s="15"/>
      <c r="AC4" s="29" t="s">
        <v>115</v>
      </c>
      <c r="AD4" s="15"/>
      <c r="AE4" s="15"/>
      <c r="AF4" s="15"/>
      <c r="AG4" s="15"/>
      <c r="AH4" s="15"/>
    </row>
    <row r="5" spans="1:34" x14ac:dyDescent="0.25">
      <c r="A5" s="28" t="s">
        <v>113</v>
      </c>
      <c r="B5" s="27" t="s">
        <v>12</v>
      </c>
      <c r="C5" s="26">
        <v>2018</v>
      </c>
      <c r="D5" s="26">
        <v>2022</v>
      </c>
      <c r="E5" s="26">
        <v>2026</v>
      </c>
      <c r="F5" s="26">
        <v>2030</v>
      </c>
      <c r="H5" s="28" t="s">
        <v>113</v>
      </c>
      <c r="I5" s="27" t="s">
        <v>12</v>
      </c>
      <c r="J5" s="26">
        <v>2018</v>
      </c>
      <c r="K5" s="26">
        <v>2022</v>
      </c>
      <c r="L5" s="26">
        <v>2026</v>
      </c>
      <c r="M5" s="26">
        <v>2030</v>
      </c>
      <c r="O5" s="28" t="s">
        <v>113</v>
      </c>
      <c r="P5" s="27" t="s">
        <v>12</v>
      </c>
      <c r="Q5" s="26">
        <v>2018</v>
      </c>
      <c r="R5" s="26">
        <v>2022</v>
      </c>
      <c r="S5" s="26">
        <v>2026</v>
      </c>
      <c r="T5" s="26">
        <v>2030</v>
      </c>
      <c r="V5" s="28" t="s">
        <v>113</v>
      </c>
      <c r="W5" s="27" t="s">
        <v>12</v>
      </c>
      <c r="X5" s="26">
        <v>2018</v>
      </c>
      <c r="Y5" s="26">
        <v>2022</v>
      </c>
      <c r="Z5" s="26">
        <v>2026</v>
      </c>
      <c r="AA5" s="26">
        <v>2030</v>
      </c>
      <c r="AC5" s="28" t="s">
        <v>113</v>
      </c>
      <c r="AD5" s="27" t="s">
        <v>12</v>
      </c>
      <c r="AE5" s="26">
        <v>2018</v>
      </c>
      <c r="AF5" s="26">
        <v>2022</v>
      </c>
      <c r="AG5" s="26">
        <v>2026</v>
      </c>
      <c r="AH5" s="26">
        <v>2030</v>
      </c>
    </row>
    <row r="6" spans="1:34" x14ac:dyDescent="0.25">
      <c r="A6" s="25" t="s">
        <v>19</v>
      </c>
      <c r="B6" s="24" t="s">
        <v>20</v>
      </c>
      <c r="C6" s="23">
        <v>0</v>
      </c>
      <c r="D6" s="23">
        <v>0</v>
      </c>
      <c r="E6" s="23">
        <v>0</v>
      </c>
      <c r="F6" s="23">
        <v>0</v>
      </c>
      <c r="H6" s="25" t="s">
        <v>19</v>
      </c>
      <c r="I6" s="24" t="s">
        <v>20</v>
      </c>
      <c r="J6" s="23">
        <v>0</v>
      </c>
      <c r="K6" s="23">
        <v>657.88710461808978</v>
      </c>
      <c r="L6" s="23">
        <v>657.88710461808978</v>
      </c>
      <c r="M6" s="23">
        <v>657.88710461808978</v>
      </c>
      <c r="O6" s="25" t="s">
        <v>19</v>
      </c>
      <c r="P6" s="24" t="s">
        <v>20</v>
      </c>
      <c r="Q6" s="23">
        <v>0</v>
      </c>
      <c r="R6" s="23">
        <v>0</v>
      </c>
      <c r="S6" s="23">
        <v>0</v>
      </c>
      <c r="T6" s="23">
        <v>0</v>
      </c>
      <c r="V6" s="25" t="s">
        <v>19</v>
      </c>
      <c r="W6" s="24" t="s">
        <v>20</v>
      </c>
      <c r="X6" s="23">
        <v>0</v>
      </c>
      <c r="Y6" s="23">
        <v>750.33969156270746</v>
      </c>
      <c r="Z6" s="23">
        <v>750.33969156270746</v>
      </c>
      <c r="AA6" s="23">
        <v>750.33969156270746</v>
      </c>
      <c r="AC6" s="25" t="s">
        <v>19</v>
      </c>
      <c r="AD6" s="24" t="s">
        <v>20</v>
      </c>
      <c r="AE6" s="23">
        <v>0</v>
      </c>
      <c r="AF6" s="23">
        <v>750.33969156270746</v>
      </c>
      <c r="AG6" s="23">
        <v>750.33969156270746</v>
      </c>
      <c r="AH6" s="23">
        <v>750.33969156270746</v>
      </c>
    </row>
    <row r="7" spans="1:34" x14ac:dyDescent="0.25">
      <c r="A7" s="25" t="s">
        <v>27</v>
      </c>
      <c r="B7" s="24" t="s">
        <v>28</v>
      </c>
      <c r="C7" s="23">
        <v>0</v>
      </c>
      <c r="D7" s="23">
        <v>0</v>
      </c>
      <c r="E7" s="23">
        <v>0</v>
      </c>
      <c r="F7" s="23">
        <v>0</v>
      </c>
      <c r="H7" s="25" t="s">
        <v>27</v>
      </c>
      <c r="I7" s="24" t="s">
        <v>28</v>
      </c>
      <c r="J7" s="23">
        <v>0</v>
      </c>
      <c r="K7" s="23">
        <v>0</v>
      </c>
      <c r="L7" s="23">
        <v>0</v>
      </c>
      <c r="M7" s="23">
        <v>0</v>
      </c>
      <c r="O7" s="25" t="s">
        <v>27</v>
      </c>
      <c r="P7" s="24" t="s">
        <v>28</v>
      </c>
      <c r="Q7" s="23">
        <v>0</v>
      </c>
      <c r="R7" s="23">
        <v>0</v>
      </c>
      <c r="S7" s="23">
        <v>0</v>
      </c>
      <c r="T7" s="23">
        <v>0</v>
      </c>
      <c r="V7" s="25" t="s">
        <v>27</v>
      </c>
      <c r="W7" s="24" t="s">
        <v>28</v>
      </c>
      <c r="X7" s="23">
        <v>0</v>
      </c>
      <c r="Y7" s="23">
        <v>0</v>
      </c>
      <c r="Z7" s="23">
        <v>0</v>
      </c>
      <c r="AA7" s="23">
        <v>0</v>
      </c>
      <c r="AC7" s="25" t="s">
        <v>27</v>
      </c>
      <c r="AD7" s="24" t="s">
        <v>28</v>
      </c>
      <c r="AE7" s="23">
        <v>0</v>
      </c>
      <c r="AF7" s="23">
        <v>0</v>
      </c>
      <c r="AG7" s="23">
        <v>0</v>
      </c>
      <c r="AH7" s="23">
        <v>0</v>
      </c>
    </row>
    <row r="8" spans="1:34" x14ac:dyDescent="0.25">
      <c r="A8" s="25" t="s">
        <v>33</v>
      </c>
      <c r="B8" s="24" t="s">
        <v>21</v>
      </c>
      <c r="C8" s="23">
        <v>0</v>
      </c>
      <c r="D8" s="23">
        <v>0</v>
      </c>
      <c r="E8" s="23">
        <v>0</v>
      </c>
      <c r="F8" s="23">
        <v>0</v>
      </c>
      <c r="H8" s="25" t="s">
        <v>33</v>
      </c>
      <c r="I8" s="24" t="s">
        <v>21</v>
      </c>
      <c r="J8" s="23">
        <v>0</v>
      </c>
      <c r="K8" s="23">
        <v>0</v>
      </c>
      <c r="L8" s="23">
        <v>0</v>
      </c>
      <c r="M8" s="23">
        <v>0</v>
      </c>
      <c r="O8" s="25" t="s">
        <v>33</v>
      </c>
      <c r="P8" s="24" t="s">
        <v>21</v>
      </c>
      <c r="Q8" s="23">
        <v>0</v>
      </c>
      <c r="R8" s="23">
        <v>0</v>
      </c>
      <c r="S8" s="23">
        <v>0</v>
      </c>
      <c r="T8" s="23">
        <v>0</v>
      </c>
      <c r="V8" s="25" t="s">
        <v>33</v>
      </c>
      <c r="W8" s="24" t="s">
        <v>21</v>
      </c>
      <c r="X8" s="23">
        <v>0</v>
      </c>
      <c r="Y8" s="23">
        <v>0</v>
      </c>
      <c r="Z8" s="23">
        <v>0</v>
      </c>
      <c r="AA8" s="23">
        <v>0</v>
      </c>
      <c r="AC8" s="25" t="s">
        <v>33</v>
      </c>
      <c r="AD8" s="24" t="s">
        <v>21</v>
      </c>
      <c r="AE8" s="23">
        <v>0</v>
      </c>
      <c r="AF8" s="23">
        <v>0</v>
      </c>
      <c r="AG8" s="23">
        <v>0</v>
      </c>
      <c r="AH8" s="23">
        <v>0</v>
      </c>
    </row>
    <row r="9" spans="1:34" x14ac:dyDescent="0.25">
      <c r="A9" s="25" t="s">
        <v>38</v>
      </c>
      <c r="B9" s="24" t="s">
        <v>39</v>
      </c>
      <c r="C9" s="23">
        <v>0</v>
      </c>
      <c r="D9" s="23">
        <v>0</v>
      </c>
      <c r="E9" s="23">
        <v>0</v>
      </c>
      <c r="F9" s="23">
        <v>0</v>
      </c>
      <c r="H9" s="25" t="s">
        <v>38</v>
      </c>
      <c r="I9" s="24" t="s">
        <v>39</v>
      </c>
      <c r="J9" s="23">
        <v>0</v>
      </c>
      <c r="K9" s="23">
        <v>0</v>
      </c>
      <c r="L9" s="23">
        <v>0</v>
      </c>
      <c r="M9" s="23">
        <v>0</v>
      </c>
      <c r="O9" s="25" t="s">
        <v>38</v>
      </c>
      <c r="P9" s="24" t="s">
        <v>39</v>
      </c>
      <c r="Q9" s="23">
        <v>0</v>
      </c>
      <c r="R9" s="23">
        <v>435.17306245180316</v>
      </c>
      <c r="S9" s="23">
        <v>435.17306245180316</v>
      </c>
      <c r="T9" s="23">
        <v>435.17306245180316</v>
      </c>
      <c r="V9" s="25" t="s">
        <v>38</v>
      </c>
      <c r="W9" s="24" t="s">
        <v>39</v>
      </c>
      <c r="X9" s="23">
        <v>0</v>
      </c>
      <c r="Y9" s="23">
        <v>1082.5620081846012</v>
      </c>
      <c r="Z9" s="23">
        <v>1082.5620081846012</v>
      </c>
      <c r="AA9" s="23">
        <v>1995.9134710246208</v>
      </c>
      <c r="AC9" s="25" t="s">
        <v>38</v>
      </c>
      <c r="AD9" s="24" t="s">
        <v>39</v>
      </c>
      <c r="AE9" s="23">
        <v>0</v>
      </c>
      <c r="AF9" s="23">
        <v>453.4734198416449</v>
      </c>
      <c r="AG9" s="23">
        <v>453.4734198416449</v>
      </c>
      <c r="AH9" s="23">
        <v>453.4734198416449</v>
      </c>
    </row>
    <row r="10" spans="1:34" x14ac:dyDescent="0.25">
      <c r="A10" s="25" t="s">
        <v>45</v>
      </c>
      <c r="B10" s="24" t="s">
        <v>34</v>
      </c>
      <c r="C10" s="23">
        <v>0</v>
      </c>
      <c r="D10" s="23">
        <v>0</v>
      </c>
      <c r="E10" s="23">
        <v>0</v>
      </c>
      <c r="F10" s="23">
        <v>0</v>
      </c>
      <c r="H10" s="25" t="s">
        <v>45</v>
      </c>
      <c r="I10" s="24" t="s">
        <v>34</v>
      </c>
      <c r="J10" s="23">
        <v>0</v>
      </c>
      <c r="K10" s="23">
        <v>0</v>
      </c>
      <c r="L10" s="23">
        <v>0</v>
      </c>
      <c r="M10" s="23">
        <v>0</v>
      </c>
      <c r="O10" s="25" t="s">
        <v>45</v>
      </c>
      <c r="P10" s="24" t="s">
        <v>34</v>
      </c>
      <c r="Q10" s="23">
        <v>0</v>
      </c>
      <c r="R10" s="23">
        <v>0</v>
      </c>
      <c r="S10" s="23">
        <v>0</v>
      </c>
      <c r="T10" s="23">
        <v>0</v>
      </c>
      <c r="V10" s="25" t="s">
        <v>45</v>
      </c>
      <c r="W10" s="24" t="s">
        <v>34</v>
      </c>
      <c r="X10" s="23">
        <v>0</v>
      </c>
      <c r="Y10" s="23">
        <v>0</v>
      </c>
      <c r="Z10" s="23">
        <v>0</v>
      </c>
      <c r="AA10" s="23">
        <v>0</v>
      </c>
      <c r="AC10" s="25" t="s">
        <v>45</v>
      </c>
      <c r="AD10" s="24" t="s">
        <v>34</v>
      </c>
      <c r="AE10" s="23">
        <v>0</v>
      </c>
      <c r="AF10" s="23">
        <v>0</v>
      </c>
      <c r="AG10" s="23">
        <v>0</v>
      </c>
      <c r="AH10" s="23">
        <v>0</v>
      </c>
    </row>
    <row r="11" spans="1:34" x14ac:dyDescent="0.25">
      <c r="A11" s="25" t="s">
        <v>49</v>
      </c>
      <c r="B11" s="24" t="s">
        <v>50</v>
      </c>
      <c r="C11" s="23">
        <v>0</v>
      </c>
      <c r="D11" s="23">
        <v>1013.2206383318768</v>
      </c>
      <c r="E11" s="23">
        <v>1013.2206383318768</v>
      </c>
      <c r="F11" s="23">
        <v>1013.2206383318768</v>
      </c>
      <c r="H11" s="25" t="s">
        <v>49</v>
      </c>
      <c r="I11" s="24" t="s">
        <v>50</v>
      </c>
      <c r="J11" s="23">
        <v>0</v>
      </c>
      <c r="K11" s="23">
        <v>1013.2206383318768</v>
      </c>
      <c r="L11" s="23">
        <v>1013.2206383318768</v>
      </c>
      <c r="M11" s="23">
        <v>1013.2206383318768</v>
      </c>
      <c r="O11" s="25" t="s">
        <v>49</v>
      </c>
      <c r="P11" s="24" t="s">
        <v>50</v>
      </c>
      <c r="Q11" s="23">
        <v>0</v>
      </c>
      <c r="R11" s="23">
        <v>1013.2206383318768</v>
      </c>
      <c r="S11" s="23">
        <v>1013.2206383318768</v>
      </c>
      <c r="T11" s="23">
        <v>1013.2206383318768</v>
      </c>
      <c r="V11" s="25" t="s">
        <v>49</v>
      </c>
      <c r="W11" s="24" t="s">
        <v>50</v>
      </c>
      <c r="X11" s="23">
        <v>0</v>
      </c>
      <c r="Y11" s="23">
        <v>1013.2206383318768</v>
      </c>
      <c r="Z11" s="23">
        <v>1013.2206383318768</v>
      </c>
      <c r="AA11" s="23">
        <v>1013.2206383318768</v>
      </c>
      <c r="AC11" s="25" t="s">
        <v>49</v>
      </c>
      <c r="AD11" s="24" t="s">
        <v>50</v>
      </c>
      <c r="AE11" s="23">
        <v>0</v>
      </c>
      <c r="AF11" s="23">
        <v>1013.2206383318768</v>
      </c>
      <c r="AG11" s="23">
        <v>1013.2206383318768</v>
      </c>
      <c r="AH11" s="23">
        <v>1013.2206383318768</v>
      </c>
    </row>
    <row r="12" spans="1:34" x14ac:dyDescent="0.25">
      <c r="A12" s="25" t="s">
        <v>55</v>
      </c>
      <c r="B12" s="24" t="s">
        <v>46</v>
      </c>
      <c r="C12" s="23">
        <v>0</v>
      </c>
      <c r="D12" s="23">
        <v>978.28310608382026</v>
      </c>
      <c r="E12" s="23">
        <v>978.28310608382026</v>
      </c>
      <c r="F12" s="23">
        <v>978.28310608382026</v>
      </c>
      <c r="H12" s="25" t="s">
        <v>55</v>
      </c>
      <c r="I12" s="24" t="s">
        <v>46</v>
      </c>
      <c r="J12" s="23">
        <v>0</v>
      </c>
      <c r="K12" s="23">
        <v>978.28310608382026</v>
      </c>
      <c r="L12" s="23">
        <v>978.28310608382026</v>
      </c>
      <c r="M12" s="23">
        <v>978.28310608382026</v>
      </c>
      <c r="O12" s="25" t="s">
        <v>55</v>
      </c>
      <c r="P12" s="24" t="s">
        <v>46</v>
      </c>
      <c r="Q12" s="23">
        <v>0</v>
      </c>
      <c r="R12" s="23">
        <v>978.28310608382026</v>
      </c>
      <c r="S12" s="23">
        <v>978.28310608382026</v>
      </c>
      <c r="T12" s="23">
        <v>978.28310608382026</v>
      </c>
      <c r="V12" s="25" t="s">
        <v>55</v>
      </c>
      <c r="W12" s="24" t="s">
        <v>46</v>
      </c>
      <c r="X12" s="23">
        <v>0</v>
      </c>
      <c r="Y12" s="23">
        <v>577.2076879734866</v>
      </c>
      <c r="Z12" s="23">
        <v>577.2076879734866</v>
      </c>
      <c r="AA12" s="23">
        <v>577.2076879734866</v>
      </c>
      <c r="AC12" s="25" t="s">
        <v>55</v>
      </c>
      <c r="AD12" s="24" t="s">
        <v>46</v>
      </c>
      <c r="AE12" s="23">
        <v>0</v>
      </c>
      <c r="AF12" s="23">
        <v>577.2076879734866</v>
      </c>
      <c r="AG12" s="23">
        <v>577.2076879734866</v>
      </c>
      <c r="AH12" s="23">
        <v>577.2076879734866</v>
      </c>
    </row>
    <row r="13" spans="1:34" x14ac:dyDescent="0.25">
      <c r="A13" s="25" t="s">
        <v>58</v>
      </c>
      <c r="B13" s="24" t="s">
        <v>29</v>
      </c>
      <c r="C13" s="23">
        <v>0</v>
      </c>
      <c r="D13" s="23">
        <v>0</v>
      </c>
      <c r="E13" s="23">
        <v>0</v>
      </c>
      <c r="F13" s="23">
        <v>0</v>
      </c>
      <c r="H13" s="25" t="s">
        <v>58</v>
      </c>
      <c r="I13" s="24" t="s">
        <v>29</v>
      </c>
      <c r="J13" s="23">
        <v>0</v>
      </c>
      <c r="K13" s="23">
        <v>0</v>
      </c>
      <c r="L13" s="23">
        <v>0</v>
      </c>
      <c r="M13" s="23">
        <v>0</v>
      </c>
      <c r="O13" s="25" t="s">
        <v>58</v>
      </c>
      <c r="P13" s="24" t="s">
        <v>29</v>
      </c>
      <c r="Q13" s="23">
        <v>0</v>
      </c>
      <c r="R13" s="23">
        <v>0</v>
      </c>
      <c r="S13" s="23">
        <v>0</v>
      </c>
      <c r="T13" s="23">
        <v>0</v>
      </c>
      <c r="V13" s="25" t="s">
        <v>58</v>
      </c>
      <c r="W13" s="24" t="s">
        <v>29</v>
      </c>
      <c r="X13" s="23">
        <v>0</v>
      </c>
      <c r="Y13" s="23">
        <v>0</v>
      </c>
      <c r="Z13" s="23">
        <v>0</v>
      </c>
      <c r="AA13" s="23">
        <v>0</v>
      </c>
      <c r="AC13" s="25" t="s">
        <v>58</v>
      </c>
      <c r="AD13" s="24" t="s">
        <v>29</v>
      </c>
      <c r="AE13" s="23">
        <v>0</v>
      </c>
      <c r="AF13" s="23">
        <v>0</v>
      </c>
      <c r="AG13" s="23">
        <v>0</v>
      </c>
      <c r="AH13" s="23">
        <v>0</v>
      </c>
    </row>
    <row r="14" spans="1:34" x14ac:dyDescent="0.25">
      <c r="A14" s="25" t="s">
        <v>62</v>
      </c>
      <c r="B14" s="24" t="s">
        <v>51</v>
      </c>
      <c r="C14" s="23">
        <v>0</v>
      </c>
      <c r="D14" s="23">
        <v>0</v>
      </c>
      <c r="E14" s="23">
        <v>0</v>
      </c>
      <c r="F14" s="23">
        <v>0</v>
      </c>
      <c r="H14" s="25" t="s">
        <v>62</v>
      </c>
      <c r="I14" s="24" t="s">
        <v>51</v>
      </c>
      <c r="J14" s="23">
        <v>0</v>
      </c>
      <c r="K14" s="23">
        <v>0</v>
      </c>
      <c r="L14" s="23">
        <v>0</v>
      </c>
      <c r="M14" s="23">
        <v>0</v>
      </c>
      <c r="O14" s="25" t="s">
        <v>62</v>
      </c>
      <c r="P14" s="24" t="s">
        <v>51</v>
      </c>
      <c r="Q14" s="23">
        <v>0</v>
      </c>
      <c r="R14" s="23">
        <v>0</v>
      </c>
      <c r="S14" s="23">
        <v>0</v>
      </c>
      <c r="T14" s="23">
        <v>0</v>
      </c>
      <c r="V14" s="25" t="s">
        <v>62</v>
      </c>
      <c r="W14" s="24" t="s">
        <v>51</v>
      </c>
      <c r="X14" s="23">
        <v>0</v>
      </c>
      <c r="Y14" s="23">
        <v>0</v>
      </c>
      <c r="Z14" s="23">
        <v>0</v>
      </c>
      <c r="AA14" s="23">
        <v>0</v>
      </c>
      <c r="AC14" s="25" t="s">
        <v>62</v>
      </c>
      <c r="AD14" s="24" t="s">
        <v>51</v>
      </c>
      <c r="AE14" s="23">
        <v>0</v>
      </c>
      <c r="AF14" s="23">
        <v>0</v>
      </c>
      <c r="AG14" s="23">
        <v>0</v>
      </c>
      <c r="AH14" s="23">
        <v>0</v>
      </c>
    </row>
    <row r="15" spans="1:34" x14ac:dyDescent="0.25">
      <c r="A15" s="25" t="s">
        <v>64</v>
      </c>
      <c r="B15" s="24" t="s">
        <v>59</v>
      </c>
      <c r="C15" s="23">
        <v>0</v>
      </c>
      <c r="D15" s="23">
        <v>854.15627787933283</v>
      </c>
      <c r="E15" s="23">
        <v>854.15627787933283</v>
      </c>
      <c r="F15" s="23">
        <v>918.47357747650437</v>
      </c>
      <c r="H15" s="25" t="s">
        <v>64</v>
      </c>
      <c r="I15" s="24" t="s">
        <v>59</v>
      </c>
      <c r="J15" s="23">
        <v>0</v>
      </c>
      <c r="K15" s="23">
        <v>2288.1342190858577</v>
      </c>
      <c r="L15" s="23">
        <v>2288.1342190858577</v>
      </c>
      <c r="M15" s="23">
        <v>2288.1342190858577</v>
      </c>
      <c r="O15" s="25" t="s">
        <v>64</v>
      </c>
      <c r="P15" s="24" t="s">
        <v>59</v>
      </c>
      <c r="Q15" s="23">
        <v>0</v>
      </c>
      <c r="R15" s="23">
        <v>2288.1342190858577</v>
      </c>
      <c r="S15" s="23">
        <v>2288.1342190858577</v>
      </c>
      <c r="T15" s="23">
        <v>2288.1342190858577</v>
      </c>
      <c r="V15" s="25" t="s">
        <v>64</v>
      </c>
      <c r="W15" s="24" t="s">
        <v>59</v>
      </c>
      <c r="X15" s="23">
        <v>0</v>
      </c>
      <c r="Y15" s="23">
        <v>326.01384651882933</v>
      </c>
      <c r="Z15" s="23">
        <v>326.01384651882933</v>
      </c>
      <c r="AA15" s="23">
        <v>326.01384651882933</v>
      </c>
      <c r="AC15" s="25" t="s">
        <v>64</v>
      </c>
      <c r="AD15" s="24" t="s">
        <v>59</v>
      </c>
      <c r="AE15" s="23">
        <v>0</v>
      </c>
      <c r="AF15" s="23">
        <v>326.01384651882933</v>
      </c>
      <c r="AG15" s="23">
        <v>326.01384651882933</v>
      </c>
      <c r="AH15" s="23">
        <v>326.01384651882933</v>
      </c>
    </row>
    <row r="16" spans="1:34" x14ac:dyDescent="0.25">
      <c r="A16" s="25" t="s">
        <v>65</v>
      </c>
      <c r="B16" s="24" t="s">
        <v>40</v>
      </c>
      <c r="C16" s="23">
        <v>0</v>
      </c>
      <c r="D16" s="23">
        <v>0</v>
      </c>
      <c r="E16" s="23">
        <v>0</v>
      </c>
      <c r="F16" s="23">
        <v>0</v>
      </c>
      <c r="H16" s="25" t="s">
        <v>65</v>
      </c>
      <c r="I16" s="24" t="s">
        <v>40</v>
      </c>
      <c r="J16" s="23">
        <v>0</v>
      </c>
      <c r="K16" s="23">
        <v>624.13246863082202</v>
      </c>
      <c r="L16" s="23">
        <v>624.13246863082202</v>
      </c>
      <c r="M16" s="23">
        <v>624.13246863082202</v>
      </c>
      <c r="O16" s="25" t="s">
        <v>65</v>
      </c>
      <c r="P16" s="24" t="s">
        <v>40</v>
      </c>
      <c r="Q16" s="23">
        <v>0</v>
      </c>
      <c r="R16" s="23">
        <v>624.13246863082202</v>
      </c>
      <c r="S16" s="23">
        <v>624.13246863082202</v>
      </c>
      <c r="T16" s="23">
        <v>624.13246863082202</v>
      </c>
      <c r="V16" s="25" t="s">
        <v>65</v>
      </c>
      <c r="W16" s="24" t="s">
        <v>40</v>
      </c>
      <c r="X16" s="23">
        <v>0</v>
      </c>
      <c r="Y16" s="23">
        <v>624.13246863082202</v>
      </c>
      <c r="Z16" s="23">
        <v>624.13246863082202</v>
      </c>
      <c r="AA16" s="23">
        <v>624.13246863082202</v>
      </c>
      <c r="AC16" s="25" t="s">
        <v>65</v>
      </c>
      <c r="AD16" s="24" t="s">
        <v>40</v>
      </c>
      <c r="AE16" s="23">
        <v>0</v>
      </c>
      <c r="AF16" s="23">
        <v>624.13246863082202</v>
      </c>
      <c r="AG16" s="23">
        <v>624.13246863082202</v>
      </c>
      <c r="AH16" s="23">
        <v>624.13246863082202</v>
      </c>
    </row>
    <row r="17" spans="1:34" x14ac:dyDescent="0.25">
      <c r="A17" s="25" t="s">
        <v>66</v>
      </c>
      <c r="B17" s="24" t="s">
        <v>67</v>
      </c>
      <c r="C17" s="23">
        <v>0</v>
      </c>
      <c r="D17" s="23">
        <v>0</v>
      </c>
      <c r="E17" s="23">
        <v>0</v>
      </c>
      <c r="F17" s="23">
        <v>0</v>
      </c>
      <c r="H17" s="25" t="s">
        <v>66</v>
      </c>
      <c r="I17" s="24" t="s">
        <v>67</v>
      </c>
      <c r="J17" s="23">
        <v>0</v>
      </c>
      <c r="K17" s="23">
        <v>0</v>
      </c>
      <c r="L17" s="23">
        <v>0</v>
      </c>
      <c r="M17" s="23">
        <v>0</v>
      </c>
      <c r="O17" s="25" t="s">
        <v>66</v>
      </c>
      <c r="P17" s="24" t="s">
        <v>67</v>
      </c>
      <c r="Q17" s="23">
        <v>0</v>
      </c>
      <c r="R17" s="23">
        <v>0</v>
      </c>
      <c r="S17" s="23">
        <v>0</v>
      </c>
      <c r="T17" s="23">
        <v>0</v>
      </c>
      <c r="V17" s="25" t="s">
        <v>66</v>
      </c>
      <c r="W17" s="24" t="s">
        <v>67</v>
      </c>
      <c r="X17" s="23">
        <v>0</v>
      </c>
      <c r="Y17" s="23">
        <v>0</v>
      </c>
      <c r="Z17" s="23">
        <v>0</v>
      </c>
      <c r="AA17" s="23">
        <v>0</v>
      </c>
      <c r="AC17" s="25" t="s">
        <v>66</v>
      </c>
      <c r="AD17" s="24" t="s">
        <v>67</v>
      </c>
      <c r="AE17" s="23">
        <v>0</v>
      </c>
      <c r="AF17" s="23">
        <v>0</v>
      </c>
      <c r="AG17" s="23">
        <v>0</v>
      </c>
      <c r="AH17" s="23">
        <v>0</v>
      </c>
    </row>
    <row r="18" spans="1:34" x14ac:dyDescent="0.25">
      <c r="A18" s="25" t="s">
        <v>68</v>
      </c>
      <c r="B18" s="24" t="e">
        <v>#N/A</v>
      </c>
      <c r="C18" s="23">
        <v>0</v>
      </c>
      <c r="D18" s="23">
        <v>0</v>
      </c>
      <c r="E18" s="23">
        <v>0</v>
      </c>
      <c r="F18" s="23">
        <v>0</v>
      </c>
      <c r="H18" s="25" t="s">
        <v>68</v>
      </c>
      <c r="I18" s="24" t="e">
        <v>#N/A</v>
      </c>
      <c r="J18" s="23">
        <v>0</v>
      </c>
      <c r="K18" s="23">
        <v>0</v>
      </c>
      <c r="L18" s="23">
        <v>0</v>
      </c>
      <c r="M18" s="23">
        <v>0</v>
      </c>
      <c r="O18" s="25" t="s">
        <v>68</v>
      </c>
      <c r="P18" s="24" t="e">
        <v>#N/A</v>
      </c>
      <c r="Q18" s="23">
        <v>0</v>
      </c>
      <c r="R18" s="23">
        <v>0</v>
      </c>
      <c r="S18" s="23">
        <v>0</v>
      </c>
      <c r="T18" s="23">
        <v>0</v>
      </c>
      <c r="V18" s="25" t="s">
        <v>68</v>
      </c>
      <c r="W18" s="24" t="e">
        <v>#N/A</v>
      </c>
      <c r="X18" s="23">
        <v>0</v>
      </c>
      <c r="Y18" s="23">
        <v>0</v>
      </c>
      <c r="Z18" s="23">
        <v>0</v>
      </c>
      <c r="AA18" s="23">
        <v>0</v>
      </c>
      <c r="AC18" s="25" t="s">
        <v>68</v>
      </c>
      <c r="AD18" s="24" t="e">
        <v>#N/A</v>
      </c>
      <c r="AE18" s="23">
        <v>0</v>
      </c>
      <c r="AF18" s="23">
        <v>0</v>
      </c>
      <c r="AG18" s="23">
        <v>0</v>
      </c>
      <c r="AH18" s="23">
        <v>0</v>
      </c>
    </row>
    <row r="19" spans="1:34" x14ac:dyDescent="0.25">
      <c r="A19" s="25" t="s">
        <v>69</v>
      </c>
      <c r="B19" s="24" t="e">
        <v>#N/A</v>
      </c>
      <c r="C19" s="23">
        <v>0</v>
      </c>
      <c r="D19" s="23">
        <v>0</v>
      </c>
      <c r="E19" s="23">
        <v>0</v>
      </c>
      <c r="F19" s="23">
        <v>0</v>
      </c>
      <c r="H19" s="25" t="s">
        <v>69</v>
      </c>
      <c r="I19" s="24" t="e">
        <v>#N/A</v>
      </c>
      <c r="J19" s="23">
        <v>0</v>
      </c>
      <c r="K19" s="23">
        <v>0</v>
      </c>
      <c r="L19" s="23">
        <v>0</v>
      </c>
      <c r="M19" s="23">
        <v>0</v>
      </c>
      <c r="O19" s="25" t="s">
        <v>69</v>
      </c>
      <c r="P19" s="24" t="e">
        <v>#N/A</v>
      </c>
      <c r="Q19" s="23">
        <v>0</v>
      </c>
      <c r="R19" s="23">
        <v>0</v>
      </c>
      <c r="S19" s="23">
        <v>0</v>
      </c>
      <c r="T19" s="23">
        <v>0</v>
      </c>
      <c r="V19" s="25" t="s">
        <v>69</v>
      </c>
      <c r="W19" s="24" t="e">
        <v>#N/A</v>
      </c>
      <c r="X19" s="23">
        <v>0</v>
      </c>
      <c r="Y19" s="23">
        <v>0</v>
      </c>
      <c r="Z19" s="23">
        <v>0</v>
      </c>
      <c r="AA19" s="23">
        <v>0</v>
      </c>
      <c r="AC19" s="25" t="s">
        <v>69</v>
      </c>
      <c r="AD19" s="24" t="e">
        <v>#N/A</v>
      </c>
      <c r="AE19" s="23">
        <v>0</v>
      </c>
      <c r="AF19" s="23">
        <v>0</v>
      </c>
      <c r="AG19" s="23">
        <v>0</v>
      </c>
      <c r="AH19" s="23">
        <v>0</v>
      </c>
    </row>
    <row r="20" spans="1:34" x14ac:dyDescent="0.25">
      <c r="A20" s="25" t="s">
        <v>70</v>
      </c>
      <c r="B20" s="24" t="s">
        <v>29</v>
      </c>
      <c r="C20" s="23">
        <v>0</v>
      </c>
      <c r="D20" s="23">
        <v>801.5812367107111</v>
      </c>
      <c r="E20" s="23">
        <v>801.5812367107111</v>
      </c>
      <c r="F20" s="23">
        <v>801.5812367107111</v>
      </c>
      <c r="H20" s="25" t="s">
        <v>70</v>
      </c>
      <c r="I20" s="24" t="s">
        <v>29</v>
      </c>
      <c r="J20" s="23">
        <v>0</v>
      </c>
      <c r="K20" s="23">
        <v>801.5812367107111</v>
      </c>
      <c r="L20" s="23">
        <v>801.5812367107111</v>
      </c>
      <c r="M20" s="23">
        <v>801.5812367107111</v>
      </c>
      <c r="O20" s="25" t="s">
        <v>70</v>
      </c>
      <c r="P20" s="24" t="s">
        <v>29</v>
      </c>
      <c r="Q20" s="23">
        <v>0</v>
      </c>
      <c r="R20" s="23">
        <v>745.42045131366694</v>
      </c>
      <c r="S20" s="23">
        <v>745.42045131366694</v>
      </c>
      <c r="T20" s="23">
        <v>745.42045131366694</v>
      </c>
      <c r="V20" s="25" t="s">
        <v>70</v>
      </c>
      <c r="W20" s="24" t="s">
        <v>29</v>
      </c>
      <c r="X20" s="23">
        <v>0</v>
      </c>
      <c r="Y20" s="23">
        <v>801.5812367107111</v>
      </c>
      <c r="Z20" s="23">
        <v>801.5812367107111</v>
      </c>
      <c r="AA20" s="23">
        <v>801.5812367107111</v>
      </c>
      <c r="AC20" s="25" t="s">
        <v>70</v>
      </c>
      <c r="AD20" s="24" t="s">
        <v>29</v>
      </c>
      <c r="AE20" s="23">
        <v>0</v>
      </c>
      <c r="AF20" s="23">
        <v>745.42045131366694</v>
      </c>
      <c r="AG20" s="23">
        <v>745.42045131366694</v>
      </c>
      <c r="AH20" s="23">
        <v>745.42045131366694</v>
      </c>
    </row>
    <row r="21" spans="1:34" x14ac:dyDescent="0.25">
      <c r="A21" s="25" t="s">
        <v>71</v>
      </c>
      <c r="B21" s="24" t="e">
        <v>#N/A</v>
      </c>
      <c r="C21" s="23">
        <v>0</v>
      </c>
      <c r="D21" s="23">
        <v>0</v>
      </c>
      <c r="E21" s="23">
        <v>0</v>
      </c>
      <c r="F21" s="23">
        <v>0</v>
      </c>
      <c r="H21" s="25" t="s">
        <v>71</v>
      </c>
      <c r="I21" s="24" t="e">
        <v>#N/A</v>
      </c>
      <c r="J21" s="23">
        <v>0</v>
      </c>
      <c r="K21" s="23">
        <v>0</v>
      </c>
      <c r="L21" s="23">
        <v>0</v>
      </c>
      <c r="M21" s="23">
        <v>0</v>
      </c>
      <c r="O21" s="25" t="s">
        <v>71</v>
      </c>
      <c r="P21" s="24" t="e">
        <v>#N/A</v>
      </c>
      <c r="Q21" s="23">
        <v>0</v>
      </c>
      <c r="R21" s="23">
        <v>0</v>
      </c>
      <c r="S21" s="23">
        <v>0</v>
      </c>
      <c r="T21" s="23">
        <v>0</v>
      </c>
      <c r="V21" s="25" t="s">
        <v>71</v>
      </c>
      <c r="W21" s="24" t="e">
        <v>#N/A</v>
      </c>
      <c r="X21" s="23">
        <v>0</v>
      </c>
      <c r="Y21" s="23">
        <v>0</v>
      </c>
      <c r="Z21" s="23">
        <v>0</v>
      </c>
      <c r="AA21" s="23">
        <v>0</v>
      </c>
      <c r="AC21" s="25" t="s">
        <v>71</v>
      </c>
      <c r="AD21" s="24" t="e">
        <v>#N/A</v>
      </c>
      <c r="AE21" s="23">
        <v>0</v>
      </c>
      <c r="AF21" s="23">
        <v>0</v>
      </c>
      <c r="AG21" s="23">
        <v>0</v>
      </c>
      <c r="AH21" s="23">
        <v>0</v>
      </c>
    </row>
    <row r="22" spans="1:34" x14ac:dyDescent="0.25">
      <c r="A22" s="25" t="s">
        <v>72</v>
      </c>
      <c r="B22" s="24" t="e">
        <v>#N/A</v>
      </c>
      <c r="C22" s="23">
        <v>0</v>
      </c>
      <c r="D22" s="23">
        <v>0</v>
      </c>
      <c r="E22" s="23">
        <v>0</v>
      </c>
      <c r="F22" s="23">
        <v>0</v>
      </c>
      <c r="H22" s="25" t="s">
        <v>72</v>
      </c>
      <c r="I22" s="24" t="e">
        <v>#N/A</v>
      </c>
      <c r="J22" s="23">
        <v>0</v>
      </c>
      <c r="K22" s="23">
        <v>0</v>
      </c>
      <c r="L22" s="23">
        <v>0</v>
      </c>
      <c r="M22" s="23">
        <v>0</v>
      </c>
      <c r="O22" s="25" t="s">
        <v>72</v>
      </c>
      <c r="P22" s="24" t="e">
        <v>#N/A</v>
      </c>
      <c r="Q22" s="23">
        <v>0</v>
      </c>
      <c r="R22" s="23">
        <v>0</v>
      </c>
      <c r="S22" s="23">
        <v>0</v>
      </c>
      <c r="T22" s="23">
        <v>0</v>
      </c>
      <c r="V22" s="25" t="s">
        <v>72</v>
      </c>
      <c r="W22" s="24" t="e">
        <v>#N/A</v>
      </c>
      <c r="X22" s="23">
        <v>0</v>
      </c>
      <c r="Y22" s="23">
        <v>0</v>
      </c>
      <c r="Z22" s="23">
        <v>0</v>
      </c>
      <c r="AA22" s="23">
        <v>0</v>
      </c>
      <c r="AC22" s="25" t="s">
        <v>72</v>
      </c>
      <c r="AD22" s="24" t="e">
        <v>#N/A</v>
      </c>
      <c r="AE22" s="23">
        <v>0</v>
      </c>
      <c r="AF22" s="23">
        <v>0</v>
      </c>
      <c r="AG22" s="23">
        <v>0</v>
      </c>
      <c r="AH22" s="23">
        <v>0</v>
      </c>
    </row>
    <row r="23" spans="1:34" x14ac:dyDescent="0.25">
      <c r="A23" s="25" t="s">
        <v>73</v>
      </c>
      <c r="B23" s="24" t="e">
        <v>#N/A</v>
      </c>
      <c r="C23" s="23">
        <v>0</v>
      </c>
      <c r="D23" s="23">
        <v>0</v>
      </c>
      <c r="E23" s="23">
        <v>0</v>
      </c>
      <c r="F23" s="23">
        <v>0</v>
      </c>
      <c r="H23" s="25" t="s">
        <v>73</v>
      </c>
      <c r="I23" s="24" t="e">
        <v>#N/A</v>
      </c>
      <c r="J23" s="23">
        <v>0</v>
      </c>
      <c r="K23" s="23">
        <v>0</v>
      </c>
      <c r="L23" s="23">
        <v>0</v>
      </c>
      <c r="M23" s="23">
        <v>0</v>
      </c>
      <c r="O23" s="25" t="s">
        <v>73</v>
      </c>
      <c r="P23" s="24" t="e">
        <v>#N/A</v>
      </c>
      <c r="Q23" s="23">
        <v>0</v>
      </c>
      <c r="R23" s="23">
        <v>0</v>
      </c>
      <c r="S23" s="23">
        <v>0</v>
      </c>
      <c r="T23" s="23">
        <v>0</v>
      </c>
      <c r="V23" s="25" t="s">
        <v>73</v>
      </c>
      <c r="W23" s="24" t="e">
        <v>#N/A</v>
      </c>
      <c r="X23" s="23">
        <v>0</v>
      </c>
      <c r="Y23" s="23">
        <v>0</v>
      </c>
      <c r="Z23" s="23">
        <v>0</v>
      </c>
      <c r="AA23" s="23">
        <v>0</v>
      </c>
      <c r="AC23" s="25" t="s">
        <v>73</v>
      </c>
      <c r="AD23" s="24" t="e">
        <v>#N/A</v>
      </c>
      <c r="AE23" s="23">
        <v>0</v>
      </c>
      <c r="AF23" s="23">
        <v>0</v>
      </c>
      <c r="AG23" s="23">
        <v>0</v>
      </c>
      <c r="AH23" s="23">
        <v>0</v>
      </c>
    </row>
    <row r="24" spans="1:34" x14ac:dyDescent="0.25">
      <c r="A24" s="25" t="s">
        <v>74</v>
      </c>
      <c r="B24" s="24" t="s">
        <v>28</v>
      </c>
      <c r="C24" s="23">
        <v>0</v>
      </c>
      <c r="D24" s="23">
        <v>0</v>
      </c>
      <c r="E24" s="23">
        <v>0</v>
      </c>
      <c r="F24" s="23">
        <v>0</v>
      </c>
      <c r="H24" s="25" t="s">
        <v>74</v>
      </c>
      <c r="I24" s="24" t="s">
        <v>28</v>
      </c>
      <c r="J24" s="23">
        <v>0</v>
      </c>
      <c r="K24" s="23">
        <v>0</v>
      </c>
      <c r="L24" s="23">
        <v>0</v>
      </c>
      <c r="M24" s="23">
        <v>0</v>
      </c>
      <c r="O24" s="25" t="s">
        <v>74</v>
      </c>
      <c r="P24" s="24" t="s">
        <v>28</v>
      </c>
      <c r="Q24" s="23">
        <v>0</v>
      </c>
      <c r="R24" s="23">
        <v>0</v>
      </c>
      <c r="S24" s="23">
        <v>0</v>
      </c>
      <c r="T24" s="23">
        <v>0</v>
      </c>
      <c r="V24" s="25" t="s">
        <v>74</v>
      </c>
      <c r="W24" s="24" t="s">
        <v>28</v>
      </c>
      <c r="X24" s="23">
        <v>581.09818460765541</v>
      </c>
      <c r="Y24" s="23">
        <v>581.09818460765541</v>
      </c>
      <c r="Z24" s="23">
        <v>581.09818460765541</v>
      </c>
      <c r="AA24" s="23">
        <v>581.09818460765541</v>
      </c>
      <c r="AC24" s="25" t="s">
        <v>74</v>
      </c>
      <c r="AD24" s="24" t="s">
        <v>28</v>
      </c>
      <c r="AE24" s="23">
        <v>581.09818460765541</v>
      </c>
      <c r="AF24" s="23">
        <v>581.09818460765541</v>
      </c>
      <c r="AG24" s="23">
        <v>581.09818460765541</v>
      </c>
      <c r="AH24" s="23">
        <v>581.09818460765541</v>
      </c>
    </row>
    <row r="25" spans="1:34" x14ac:dyDescent="0.25">
      <c r="A25" s="25" t="s">
        <v>75</v>
      </c>
      <c r="B25" s="24" t="s">
        <v>21</v>
      </c>
      <c r="C25" s="23">
        <v>145.99970852405221</v>
      </c>
      <c r="D25" s="23">
        <v>145.99970852405221</v>
      </c>
      <c r="E25" s="23">
        <v>145.99970852405221</v>
      </c>
      <c r="F25" s="23">
        <v>145.99970852405221</v>
      </c>
      <c r="H25" s="25" t="s">
        <v>75</v>
      </c>
      <c r="I25" s="24" t="s">
        <v>21</v>
      </c>
      <c r="J25" s="23">
        <v>145.99970852405221</v>
      </c>
      <c r="K25" s="23">
        <v>145.99970852405221</v>
      </c>
      <c r="L25" s="23">
        <v>145.99970852405221</v>
      </c>
      <c r="M25" s="23">
        <v>145.99970852405221</v>
      </c>
      <c r="O25" s="25" t="s">
        <v>75</v>
      </c>
      <c r="P25" s="24" t="s">
        <v>21</v>
      </c>
      <c r="Q25" s="23">
        <v>145.99970852405221</v>
      </c>
      <c r="R25" s="23">
        <v>145.99970852405221</v>
      </c>
      <c r="S25" s="23">
        <v>145.99970852405221</v>
      </c>
      <c r="T25" s="23">
        <v>145.99970852405221</v>
      </c>
      <c r="V25" s="25" t="s">
        <v>75</v>
      </c>
      <c r="W25" s="24" t="s">
        <v>21</v>
      </c>
      <c r="X25" s="23">
        <v>145.99970852405221</v>
      </c>
      <c r="Y25" s="23">
        <v>145.99970852405221</v>
      </c>
      <c r="Z25" s="23">
        <v>145.99970852405221</v>
      </c>
      <c r="AA25" s="23">
        <v>145.99970852405221</v>
      </c>
      <c r="AC25" s="25" t="s">
        <v>75</v>
      </c>
      <c r="AD25" s="24" t="s">
        <v>21</v>
      </c>
      <c r="AE25" s="23">
        <v>145.99970852405221</v>
      </c>
      <c r="AF25" s="23">
        <v>145.99970852405221</v>
      </c>
      <c r="AG25" s="23">
        <v>145.99970852405221</v>
      </c>
      <c r="AH25" s="23">
        <v>145.99970852405221</v>
      </c>
    </row>
    <row r="26" spans="1:34" x14ac:dyDescent="0.25">
      <c r="A26" s="25" t="s">
        <v>76</v>
      </c>
      <c r="B26" s="24" t="s">
        <v>34</v>
      </c>
      <c r="C26" s="23">
        <v>0</v>
      </c>
      <c r="D26" s="23">
        <v>0</v>
      </c>
      <c r="E26" s="23">
        <v>0</v>
      </c>
      <c r="F26" s="23">
        <v>0</v>
      </c>
      <c r="H26" s="25" t="s">
        <v>76</v>
      </c>
      <c r="I26" s="24" t="s">
        <v>34</v>
      </c>
      <c r="J26" s="23">
        <v>0</v>
      </c>
      <c r="K26" s="23">
        <v>0</v>
      </c>
      <c r="L26" s="23">
        <v>0</v>
      </c>
      <c r="M26" s="23">
        <v>934.85047223114134</v>
      </c>
      <c r="O26" s="25" t="s">
        <v>76</v>
      </c>
      <c r="P26" s="24" t="s">
        <v>34</v>
      </c>
      <c r="Q26" s="23">
        <v>0</v>
      </c>
      <c r="R26" s="23">
        <v>0</v>
      </c>
      <c r="S26" s="23">
        <v>0</v>
      </c>
      <c r="T26" s="23">
        <v>0</v>
      </c>
      <c r="V26" s="25" t="s">
        <v>76</v>
      </c>
      <c r="W26" s="24" t="s">
        <v>34</v>
      </c>
      <c r="X26" s="23">
        <v>894.81319210817765</v>
      </c>
      <c r="Y26" s="23">
        <v>894.81319210817765</v>
      </c>
      <c r="Z26" s="23">
        <v>894.81319210817765</v>
      </c>
      <c r="AA26" s="23">
        <v>894.81319210817765</v>
      </c>
      <c r="AC26" s="25" t="s">
        <v>76</v>
      </c>
      <c r="AD26" s="24" t="s">
        <v>34</v>
      </c>
      <c r="AE26" s="23">
        <v>894.81319210817765</v>
      </c>
      <c r="AF26" s="23">
        <v>894.81319210817765</v>
      </c>
      <c r="AG26" s="23">
        <v>894.81319210817765</v>
      </c>
      <c r="AH26" s="23">
        <v>894.81319210817765</v>
      </c>
    </row>
    <row r="27" spans="1:34" x14ac:dyDescent="0.25">
      <c r="A27" s="25" t="s">
        <v>78</v>
      </c>
      <c r="B27" s="24" t="s">
        <v>50</v>
      </c>
      <c r="C27" s="23">
        <v>153.37143439295977</v>
      </c>
      <c r="D27" s="23">
        <v>153.37143439295977</v>
      </c>
      <c r="E27" s="23">
        <v>153.37143439295977</v>
      </c>
      <c r="F27" s="23">
        <v>153.37143439295977</v>
      </c>
      <c r="H27" s="25" t="s">
        <v>78</v>
      </c>
      <c r="I27" s="24" t="s">
        <v>50</v>
      </c>
      <c r="J27" s="23">
        <v>153.37143439295977</v>
      </c>
      <c r="K27" s="23">
        <v>153.37143439295977</v>
      </c>
      <c r="L27" s="23">
        <v>153.37143439295977</v>
      </c>
      <c r="M27" s="23">
        <v>153.37143439295977</v>
      </c>
      <c r="O27" s="25" t="s">
        <v>78</v>
      </c>
      <c r="P27" s="24" t="s">
        <v>50</v>
      </c>
      <c r="Q27" s="23">
        <v>153.37143439295977</v>
      </c>
      <c r="R27" s="23">
        <v>153.37143439295977</v>
      </c>
      <c r="S27" s="23">
        <v>153.37143439295977</v>
      </c>
      <c r="T27" s="23">
        <v>153.37143439295977</v>
      </c>
      <c r="V27" s="25" t="s">
        <v>78</v>
      </c>
      <c r="W27" s="24" t="s">
        <v>50</v>
      </c>
      <c r="X27" s="23">
        <v>153.37143439295977</v>
      </c>
      <c r="Y27" s="23">
        <v>153.37143439295977</v>
      </c>
      <c r="Z27" s="23">
        <v>153.37143439295977</v>
      </c>
      <c r="AA27" s="23">
        <v>153.37143439295977</v>
      </c>
      <c r="AC27" s="25" t="s">
        <v>78</v>
      </c>
      <c r="AD27" s="24" t="s">
        <v>50</v>
      </c>
      <c r="AE27" s="23">
        <v>153.37143439295977</v>
      </c>
      <c r="AF27" s="23">
        <v>153.37143439295977</v>
      </c>
      <c r="AG27" s="23">
        <v>153.37143439295977</v>
      </c>
      <c r="AH27" s="23">
        <v>153.37143439295977</v>
      </c>
    </row>
    <row r="28" spans="1:34" x14ac:dyDescent="0.25">
      <c r="A28" s="25" t="s">
        <v>79</v>
      </c>
      <c r="B28" s="24" t="e">
        <v>#N/A</v>
      </c>
      <c r="C28" s="23">
        <v>0</v>
      </c>
      <c r="D28" s="23">
        <v>0</v>
      </c>
      <c r="E28" s="23">
        <v>0</v>
      </c>
      <c r="F28" s="23">
        <v>0</v>
      </c>
      <c r="H28" s="25" t="s">
        <v>79</v>
      </c>
      <c r="I28" s="24" t="e">
        <v>#N/A</v>
      </c>
      <c r="J28" s="23">
        <v>0</v>
      </c>
      <c r="K28" s="23">
        <v>0</v>
      </c>
      <c r="L28" s="23">
        <v>0</v>
      </c>
      <c r="M28" s="23">
        <v>0</v>
      </c>
      <c r="O28" s="25" t="s">
        <v>79</v>
      </c>
      <c r="P28" s="24" t="e">
        <v>#N/A</v>
      </c>
      <c r="Q28" s="23">
        <v>0</v>
      </c>
      <c r="R28" s="23">
        <v>0</v>
      </c>
      <c r="S28" s="23">
        <v>0</v>
      </c>
      <c r="T28" s="23">
        <v>0</v>
      </c>
      <c r="V28" s="25" t="s">
        <v>79</v>
      </c>
      <c r="W28" s="24" t="e">
        <v>#N/A</v>
      </c>
      <c r="X28" s="23">
        <v>0</v>
      </c>
      <c r="Y28" s="23">
        <v>0</v>
      </c>
      <c r="Z28" s="23">
        <v>0</v>
      </c>
      <c r="AA28" s="23">
        <v>0</v>
      </c>
      <c r="AC28" s="25" t="s">
        <v>79</v>
      </c>
      <c r="AD28" s="24" t="e">
        <v>#N/A</v>
      </c>
      <c r="AE28" s="23">
        <v>0</v>
      </c>
      <c r="AF28" s="23">
        <v>0</v>
      </c>
      <c r="AG28" s="23">
        <v>0</v>
      </c>
      <c r="AH28" s="23">
        <v>0</v>
      </c>
    </row>
    <row r="29" spans="1:34" x14ac:dyDescent="0.25">
      <c r="A29" s="25" t="s">
        <v>80</v>
      </c>
      <c r="B29" s="24" t="e">
        <v>#N/A</v>
      </c>
      <c r="C29" s="23">
        <v>0</v>
      </c>
      <c r="D29" s="23">
        <v>0</v>
      </c>
      <c r="E29" s="23">
        <v>0</v>
      </c>
      <c r="F29" s="23">
        <v>0</v>
      </c>
      <c r="H29" s="25" t="s">
        <v>80</v>
      </c>
      <c r="I29" s="24" t="e">
        <v>#N/A</v>
      </c>
      <c r="J29" s="23">
        <v>0</v>
      </c>
      <c r="K29" s="23">
        <v>0</v>
      </c>
      <c r="L29" s="23">
        <v>0</v>
      </c>
      <c r="M29" s="23">
        <v>0</v>
      </c>
      <c r="O29" s="25" t="s">
        <v>80</v>
      </c>
      <c r="P29" s="24" t="e">
        <v>#N/A</v>
      </c>
      <c r="Q29" s="23">
        <v>0</v>
      </c>
      <c r="R29" s="23">
        <v>0</v>
      </c>
      <c r="S29" s="23">
        <v>0</v>
      </c>
      <c r="T29" s="23">
        <v>0</v>
      </c>
      <c r="V29" s="25" t="s">
        <v>80</v>
      </c>
      <c r="W29" s="24" t="e">
        <v>#N/A</v>
      </c>
      <c r="X29" s="23">
        <v>0</v>
      </c>
      <c r="Y29" s="23">
        <v>0</v>
      </c>
      <c r="Z29" s="23">
        <v>0</v>
      </c>
      <c r="AA29" s="23">
        <v>0</v>
      </c>
      <c r="AC29" s="25" t="s">
        <v>80</v>
      </c>
      <c r="AD29" s="24" t="e">
        <v>#N/A</v>
      </c>
      <c r="AE29" s="23">
        <v>0</v>
      </c>
      <c r="AF29" s="23">
        <v>0</v>
      </c>
      <c r="AG29" s="23">
        <v>0</v>
      </c>
      <c r="AH29" s="23">
        <v>0</v>
      </c>
    </row>
    <row r="30" spans="1:34" x14ac:dyDescent="0.25">
      <c r="A30" s="25" t="s">
        <v>81</v>
      </c>
      <c r="B30" s="24" t="s">
        <v>59</v>
      </c>
      <c r="C30" s="23">
        <v>42.001987742679454</v>
      </c>
      <c r="D30" s="23">
        <v>42.001987742679454</v>
      </c>
      <c r="E30" s="23">
        <v>42.001987742679454</v>
      </c>
      <c r="F30" s="23">
        <v>42.001987742679454</v>
      </c>
      <c r="H30" s="25" t="s">
        <v>81</v>
      </c>
      <c r="I30" s="24" t="s">
        <v>59</v>
      </c>
      <c r="J30" s="23">
        <v>42.001987742679454</v>
      </c>
      <c r="K30" s="23">
        <v>42.001987742679454</v>
      </c>
      <c r="L30" s="23">
        <v>42.001987742679454</v>
      </c>
      <c r="M30" s="23">
        <v>42.001987742679454</v>
      </c>
      <c r="O30" s="25" t="s">
        <v>81</v>
      </c>
      <c r="P30" s="24" t="s">
        <v>59</v>
      </c>
      <c r="Q30" s="23">
        <v>42.001987742679454</v>
      </c>
      <c r="R30" s="23">
        <v>42.001987742679454</v>
      </c>
      <c r="S30" s="23">
        <v>42.001987742679454</v>
      </c>
      <c r="T30" s="23">
        <v>42.001987742679454</v>
      </c>
      <c r="V30" s="25" t="s">
        <v>81</v>
      </c>
      <c r="W30" s="24" t="s">
        <v>59</v>
      </c>
      <c r="X30" s="23">
        <v>42.001987742679454</v>
      </c>
      <c r="Y30" s="23">
        <v>42.001987742679454</v>
      </c>
      <c r="Z30" s="23">
        <v>42.001987742679454</v>
      </c>
      <c r="AA30" s="23">
        <v>42.001987742679454</v>
      </c>
      <c r="AC30" s="25" t="s">
        <v>81</v>
      </c>
      <c r="AD30" s="24" t="s">
        <v>59</v>
      </c>
      <c r="AE30" s="23">
        <v>42.001987742679454</v>
      </c>
      <c r="AF30" s="23">
        <v>42.001987742679454</v>
      </c>
      <c r="AG30" s="23">
        <v>42.001987742679454</v>
      </c>
      <c r="AH30" s="23">
        <v>42.001987742679454</v>
      </c>
    </row>
    <row r="31" spans="1:34" x14ac:dyDescent="0.25">
      <c r="A31" s="25" t="s">
        <v>82</v>
      </c>
      <c r="B31" s="24" t="e">
        <v>#N/A</v>
      </c>
      <c r="C31" s="23">
        <v>0</v>
      </c>
      <c r="D31" s="23">
        <v>0</v>
      </c>
      <c r="E31" s="23">
        <v>0</v>
      </c>
      <c r="F31" s="23">
        <v>0</v>
      </c>
      <c r="H31" s="25" t="s">
        <v>82</v>
      </c>
      <c r="I31" s="24" t="e">
        <v>#N/A</v>
      </c>
      <c r="J31" s="23">
        <v>0</v>
      </c>
      <c r="K31" s="23">
        <v>0</v>
      </c>
      <c r="L31" s="23">
        <v>0</v>
      </c>
      <c r="M31" s="23">
        <v>0</v>
      </c>
      <c r="O31" s="25" t="s">
        <v>82</v>
      </c>
      <c r="P31" s="24" t="e">
        <v>#N/A</v>
      </c>
      <c r="Q31" s="23">
        <v>0</v>
      </c>
      <c r="R31" s="23">
        <v>0</v>
      </c>
      <c r="S31" s="23">
        <v>0</v>
      </c>
      <c r="T31" s="23">
        <v>0</v>
      </c>
      <c r="V31" s="25" t="s">
        <v>82</v>
      </c>
      <c r="W31" s="24" t="e">
        <v>#N/A</v>
      </c>
      <c r="X31" s="23">
        <v>0</v>
      </c>
      <c r="Y31" s="23">
        <v>0</v>
      </c>
      <c r="Z31" s="23">
        <v>0</v>
      </c>
      <c r="AA31" s="23">
        <v>0</v>
      </c>
      <c r="AC31" s="25" t="s">
        <v>82</v>
      </c>
      <c r="AD31" s="24" t="e">
        <v>#N/A</v>
      </c>
      <c r="AE31" s="23">
        <v>0</v>
      </c>
      <c r="AF31" s="23">
        <v>0</v>
      </c>
      <c r="AG31" s="23">
        <v>0</v>
      </c>
      <c r="AH31" s="23">
        <v>0</v>
      </c>
    </row>
    <row r="32" spans="1:34" x14ac:dyDescent="0.25">
      <c r="A32" s="25" t="s">
        <v>84</v>
      </c>
      <c r="B32" s="24" t="s">
        <v>67</v>
      </c>
      <c r="C32" s="23">
        <v>0</v>
      </c>
      <c r="D32" s="23">
        <v>0</v>
      </c>
      <c r="E32" s="23">
        <v>0</v>
      </c>
      <c r="F32" s="23">
        <v>0</v>
      </c>
      <c r="H32" s="25" t="s">
        <v>84</v>
      </c>
      <c r="I32" s="24" t="s">
        <v>67</v>
      </c>
      <c r="J32" s="23">
        <v>0</v>
      </c>
      <c r="K32" s="23">
        <v>0</v>
      </c>
      <c r="L32" s="23">
        <v>0</v>
      </c>
      <c r="M32" s="23">
        <v>253.15695255259214</v>
      </c>
      <c r="O32" s="25" t="s">
        <v>84</v>
      </c>
      <c r="P32" s="24" t="s">
        <v>67</v>
      </c>
      <c r="Q32" s="23">
        <v>0</v>
      </c>
      <c r="R32" s="23">
        <v>0</v>
      </c>
      <c r="S32" s="23">
        <v>0</v>
      </c>
      <c r="T32" s="23">
        <v>253.15695255259214</v>
      </c>
      <c r="V32" s="25" t="s">
        <v>84</v>
      </c>
      <c r="W32" s="24" t="s">
        <v>67</v>
      </c>
      <c r="X32" s="23">
        <v>0</v>
      </c>
      <c r="Y32" s="23">
        <v>0</v>
      </c>
      <c r="Z32" s="23">
        <v>0</v>
      </c>
      <c r="AA32" s="23">
        <v>253.15695255259214</v>
      </c>
      <c r="AC32" s="25" t="s">
        <v>84</v>
      </c>
      <c r="AD32" s="24" t="s">
        <v>67</v>
      </c>
      <c r="AE32" s="23">
        <v>0</v>
      </c>
      <c r="AF32" s="23">
        <v>0</v>
      </c>
      <c r="AG32" s="23">
        <v>0</v>
      </c>
      <c r="AH32" s="23">
        <v>253.15695255259214</v>
      </c>
    </row>
    <row r="33" spans="1:34" x14ac:dyDescent="0.25">
      <c r="A33" s="25" t="s">
        <v>85</v>
      </c>
      <c r="B33" s="24" t="e">
        <v>#N/A</v>
      </c>
      <c r="C33" s="23">
        <v>0</v>
      </c>
      <c r="D33" s="23">
        <v>0</v>
      </c>
      <c r="E33" s="23">
        <v>0</v>
      </c>
      <c r="F33" s="23">
        <v>0</v>
      </c>
      <c r="H33" s="25" t="s">
        <v>85</v>
      </c>
      <c r="I33" s="24" t="e">
        <v>#N/A</v>
      </c>
      <c r="J33" s="23">
        <v>0</v>
      </c>
      <c r="K33" s="23">
        <v>0</v>
      </c>
      <c r="L33" s="23">
        <v>0</v>
      </c>
      <c r="M33" s="23">
        <v>0</v>
      </c>
      <c r="O33" s="25" t="s">
        <v>85</v>
      </c>
      <c r="P33" s="24" t="e">
        <v>#N/A</v>
      </c>
      <c r="Q33" s="23">
        <v>0</v>
      </c>
      <c r="R33" s="23">
        <v>0</v>
      </c>
      <c r="S33" s="23">
        <v>0</v>
      </c>
      <c r="T33" s="23">
        <v>0</v>
      </c>
      <c r="V33" s="25" t="s">
        <v>85</v>
      </c>
      <c r="W33" s="24" t="e">
        <v>#N/A</v>
      </c>
      <c r="X33" s="23">
        <v>0</v>
      </c>
      <c r="Y33" s="23">
        <v>0</v>
      </c>
      <c r="Z33" s="23">
        <v>0</v>
      </c>
      <c r="AA33" s="23">
        <v>0</v>
      </c>
      <c r="AC33" s="25" t="s">
        <v>85</v>
      </c>
      <c r="AD33" s="24" t="e">
        <v>#N/A</v>
      </c>
      <c r="AE33" s="23">
        <v>0</v>
      </c>
      <c r="AF33" s="23">
        <v>0</v>
      </c>
      <c r="AG33" s="23">
        <v>0</v>
      </c>
      <c r="AH33" s="23">
        <v>0</v>
      </c>
    </row>
    <row r="34" spans="1:34" x14ac:dyDescent="0.25">
      <c r="A34" s="25" t="s">
        <v>86</v>
      </c>
      <c r="B34" s="24" t="e">
        <v>#N/A</v>
      </c>
      <c r="C34" s="23">
        <v>0</v>
      </c>
      <c r="D34" s="23">
        <v>0</v>
      </c>
      <c r="E34" s="23">
        <v>0</v>
      </c>
      <c r="F34" s="23">
        <v>0</v>
      </c>
      <c r="H34" s="25" t="s">
        <v>86</v>
      </c>
      <c r="I34" s="24" t="e">
        <v>#N/A</v>
      </c>
      <c r="J34" s="23">
        <v>0</v>
      </c>
      <c r="K34" s="23">
        <v>0</v>
      </c>
      <c r="L34" s="23">
        <v>0</v>
      </c>
      <c r="M34" s="23">
        <v>0</v>
      </c>
      <c r="O34" s="25" t="s">
        <v>86</v>
      </c>
      <c r="P34" s="24" t="e">
        <v>#N/A</v>
      </c>
      <c r="Q34" s="23">
        <v>0</v>
      </c>
      <c r="R34" s="23">
        <v>0</v>
      </c>
      <c r="S34" s="23">
        <v>0</v>
      </c>
      <c r="T34" s="23">
        <v>0</v>
      </c>
      <c r="V34" s="25" t="s">
        <v>86</v>
      </c>
      <c r="W34" s="24" t="e">
        <v>#N/A</v>
      </c>
      <c r="X34" s="23">
        <v>0</v>
      </c>
      <c r="Y34" s="23">
        <v>0</v>
      </c>
      <c r="Z34" s="23">
        <v>0</v>
      </c>
      <c r="AA34" s="23">
        <v>0</v>
      </c>
      <c r="AC34" s="25" t="s">
        <v>86</v>
      </c>
      <c r="AD34" s="24" t="e">
        <v>#N/A</v>
      </c>
      <c r="AE34" s="23">
        <v>0</v>
      </c>
      <c r="AF34" s="23">
        <v>0</v>
      </c>
      <c r="AG34" s="23">
        <v>0</v>
      </c>
      <c r="AH34" s="23">
        <v>0</v>
      </c>
    </row>
    <row r="35" spans="1:34" x14ac:dyDescent="0.25">
      <c r="A35" s="25" t="s">
        <v>87</v>
      </c>
      <c r="B35" s="24" t="s">
        <v>20</v>
      </c>
      <c r="C35" s="23">
        <v>0</v>
      </c>
      <c r="D35" s="23">
        <v>0</v>
      </c>
      <c r="E35" s="23">
        <v>0</v>
      </c>
      <c r="F35" s="23">
        <v>320.5714843520679</v>
      </c>
      <c r="H35" s="25" t="s">
        <v>87</v>
      </c>
      <c r="I35" s="24" t="s">
        <v>20</v>
      </c>
      <c r="J35" s="23">
        <v>0</v>
      </c>
      <c r="K35" s="23">
        <v>0</v>
      </c>
      <c r="L35" s="23">
        <v>0</v>
      </c>
      <c r="M35" s="23">
        <v>0</v>
      </c>
      <c r="O35" s="25" t="s">
        <v>87</v>
      </c>
      <c r="P35" s="24" t="s">
        <v>20</v>
      </c>
      <c r="Q35" s="23">
        <v>0</v>
      </c>
      <c r="R35" s="23">
        <v>0</v>
      </c>
      <c r="S35" s="23">
        <v>0</v>
      </c>
      <c r="T35" s="23">
        <v>659.75189388518322</v>
      </c>
      <c r="V35" s="25" t="s">
        <v>87</v>
      </c>
      <c r="W35" s="24" t="s">
        <v>20</v>
      </c>
      <c r="X35" s="23">
        <v>0</v>
      </c>
      <c r="Y35" s="23">
        <v>0</v>
      </c>
      <c r="Z35" s="23">
        <v>0</v>
      </c>
      <c r="AA35" s="23">
        <v>639.25307786092355</v>
      </c>
      <c r="AC35" s="25" t="s">
        <v>87</v>
      </c>
      <c r="AD35" s="24" t="s">
        <v>20</v>
      </c>
      <c r="AE35" s="23">
        <v>0</v>
      </c>
      <c r="AF35" s="23">
        <v>0</v>
      </c>
      <c r="AG35" s="23">
        <v>0</v>
      </c>
      <c r="AH35" s="23">
        <v>639.25307786092355</v>
      </c>
    </row>
    <row r="36" spans="1:34" x14ac:dyDescent="0.25">
      <c r="A36" s="25" t="s">
        <v>88</v>
      </c>
      <c r="B36" s="24" t="e">
        <v>#N/A</v>
      </c>
      <c r="C36" s="23">
        <v>0</v>
      </c>
      <c r="D36" s="23">
        <v>0</v>
      </c>
      <c r="E36" s="23">
        <v>0</v>
      </c>
      <c r="F36" s="23">
        <v>0</v>
      </c>
      <c r="H36" s="25" t="s">
        <v>88</v>
      </c>
      <c r="I36" s="24" t="e">
        <v>#N/A</v>
      </c>
      <c r="J36" s="23">
        <v>0</v>
      </c>
      <c r="K36" s="23">
        <v>0</v>
      </c>
      <c r="L36" s="23">
        <v>0</v>
      </c>
      <c r="M36" s="23">
        <v>0</v>
      </c>
      <c r="O36" s="25" t="s">
        <v>88</v>
      </c>
      <c r="P36" s="24" t="e">
        <v>#N/A</v>
      </c>
      <c r="Q36" s="23">
        <v>0</v>
      </c>
      <c r="R36" s="23">
        <v>0</v>
      </c>
      <c r="S36" s="23">
        <v>0</v>
      </c>
      <c r="T36" s="23">
        <v>0</v>
      </c>
      <c r="V36" s="25" t="s">
        <v>88</v>
      </c>
      <c r="W36" s="24" t="e">
        <v>#N/A</v>
      </c>
      <c r="X36" s="23">
        <v>0</v>
      </c>
      <c r="Y36" s="23">
        <v>0</v>
      </c>
      <c r="Z36" s="23">
        <v>0</v>
      </c>
      <c r="AA36" s="23">
        <v>0</v>
      </c>
      <c r="AC36" s="25" t="s">
        <v>88</v>
      </c>
      <c r="AD36" s="24" t="e">
        <v>#N/A</v>
      </c>
      <c r="AE36" s="23">
        <v>0</v>
      </c>
      <c r="AF36" s="23">
        <v>0</v>
      </c>
      <c r="AG36" s="23">
        <v>0</v>
      </c>
      <c r="AH36" s="23">
        <v>0</v>
      </c>
    </row>
    <row r="37" spans="1:34" x14ac:dyDescent="0.25">
      <c r="A37" s="25" t="s">
        <v>89</v>
      </c>
      <c r="B37" s="24" t="e">
        <v>#N/A</v>
      </c>
      <c r="C37" s="23">
        <v>0</v>
      </c>
      <c r="D37" s="23">
        <v>0</v>
      </c>
      <c r="E37" s="23">
        <v>0</v>
      </c>
      <c r="F37" s="23">
        <v>0</v>
      </c>
      <c r="H37" s="25" t="s">
        <v>89</v>
      </c>
      <c r="I37" s="24" t="e">
        <v>#N/A</v>
      </c>
      <c r="J37" s="23">
        <v>0</v>
      </c>
      <c r="K37" s="23">
        <v>0</v>
      </c>
      <c r="L37" s="23">
        <v>0</v>
      </c>
      <c r="M37" s="23">
        <v>0</v>
      </c>
      <c r="O37" s="25" t="s">
        <v>89</v>
      </c>
      <c r="P37" s="24" t="e">
        <v>#N/A</v>
      </c>
      <c r="Q37" s="23">
        <v>0</v>
      </c>
      <c r="R37" s="23">
        <v>0</v>
      </c>
      <c r="S37" s="23">
        <v>0</v>
      </c>
      <c r="T37" s="23">
        <v>0</v>
      </c>
      <c r="V37" s="25" t="s">
        <v>89</v>
      </c>
      <c r="W37" s="24" t="e">
        <v>#N/A</v>
      </c>
      <c r="X37" s="23">
        <v>0</v>
      </c>
      <c r="Y37" s="23">
        <v>0</v>
      </c>
      <c r="Z37" s="23">
        <v>0</v>
      </c>
      <c r="AA37" s="23">
        <v>0</v>
      </c>
      <c r="AC37" s="25" t="s">
        <v>89</v>
      </c>
      <c r="AD37" s="24" t="e">
        <v>#N/A</v>
      </c>
      <c r="AE37" s="23">
        <v>0</v>
      </c>
      <c r="AF37" s="23">
        <v>0</v>
      </c>
      <c r="AG37" s="23">
        <v>0</v>
      </c>
      <c r="AH37" s="23">
        <v>0</v>
      </c>
    </row>
    <row r="38" spans="1:34" x14ac:dyDescent="0.25">
      <c r="A38" s="25" t="s">
        <v>90</v>
      </c>
      <c r="B38" s="24" t="e">
        <v>#N/A</v>
      </c>
      <c r="C38" s="23">
        <v>0</v>
      </c>
      <c r="D38" s="23">
        <v>0</v>
      </c>
      <c r="E38" s="23">
        <v>0</v>
      </c>
      <c r="F38" s="23">
        <v>0</v>
      </c>
      <c r="H38" s="25" t="s">
        <v>90</v>
      </c>
      <c r="I38" s="24" t="e">
        <v>#N/A</v>
      </c>
      <c r="J38" s="23">
        <v>0</v>
      </c>
      <c r="K38" s="23">
        <v>0</v>
      </c>
      <c r="L38" s="23">
        <v>0</v>
      </c>
      <c r="M38" s="23">
        <v>0</v>
      </c>
      <c r="O38" s="25" t="s">
        <v>90</v>
      </c>
      <c r="P38" s="24" t="s">
        <v>29</v>
      </c>
      <c r="Q38" s="23">
        <v>0</v>
      </c>
      <c r="R38" s="23">
        <v>0</v>
      </c>
      <c r="S38" s="23">
        <v>56.048713980923679</v>
      </c>
      <c r="T38" s="23">
        <v>56.048713980923679</v>
      </c>
      <c r="V38" s="25" t="s">
        <v>90</v>
      </c>
      <c r="W38" s="24" t="e">
        <v>#N/A</v>
      </c>
      <c r="X38" s="23">
        <v>0</v>
      </c>
      <c r="Y38" s="23">
        <v>0</v>
      </c>
      <c r="Z38" s="23">
        <v>0</v>
      </c>
      <c r="AA38" s="23">
        <v>0</v>
      </c>
      <c r="AC38" s="25" t="s">
        <v>90</v>
      </c>
      <c r="AD38" s="24" t="s">
        <v>29</v>
      </c>
      <c r="AE38" s="23">
        <v>0</v>
      </c>
      <c r="AF38" s="23">
        <v>0</v>
      </c>
      <c r="AG38" s="23">
        <v>56.048713980923679</v>
      </c>
      <c r="AH38" s="23">
        <v>56.048713980923679</v>
      </c>
    </row>
    <row r="39" spans="1:34" x14ac:dyDescent="0.25">
      <c r="A39" s="25" t="s">
        <v>91</v>
      </c>
      <c r="B39" s="24" t="s">
        <v>29</v>
      </c>
      <c r="C39" s="23">
        <v>0</v>
      </c>
      <c r="D39" s="23">
        <v>0</v>
      </c>
      <c r="E39" s="23">
        <v>0</v>
      </c>
      <c r="F39" s="23">
        <v>0</v>
      </c>
      <c r="H39" s="25" t="s">
        <v>91</v>
      </c>
      <c r="I39" s="24" t="s">
        <v>29</v>
      </c>
      <c r="J39" s="23">
        <v>0</v>
      </c>
      <c r="K39" s="23">
        <v>0</v>
      </c>
      <c r="L39" s="23">
        <v>0</v>
      </c>
      <c r="M39" s="23">
        <v>0</v>
      </c>
      <c r="O39" s="25" t="s">
        <v>91</v>
      </c>
      <c r="P39" s="24" t="s">
        <v>29</v>
      </c>
      <c r="Q39" s="23">
        <v>0</v>
      </c>
      <c r="R39" s="23">
        <v>0</v>
      </c>
      <c r="S39" s="23">
        <v>0</v>
      </c>
      <c r="T39" s="23">
        <v>0</v>
      </c>
      <c r="V39" s="25" t="s">
        <v>91</v>
      </c>
      <c r="W39" s="24" t="s">
        <v>29</v>
      </c>
      <c r="X39" s="23">
        <v>0</v>
      </c>
      <c r="Y39" s="23">
        <v>0</v>
      </c>
      <c r="Z39" s="23">
        <v>0</v>
      </c>
      <c r="AA39" s="23">
        <v>0</v>
      </c>
      <c r="AC39" s="25" t="s">
        <v>91</v>
      </c>
      <c r="AD39" s="24" t="s">
        <v>29</v>
      </c>
      <c r="AE39" s="23">
        <v>0</v>
      </c>
      <c r="AF39" s="23">
        <v>0</v>
      </c>
      <c r="AG39" s="23">
        <v>0</v>
      </c>
      <c r="AH39" s="23">
        <v>0</v>
      </c>
    </row>
    <row r="40" spans="1:34" x14ac:dyDescent="0.25">
      <c r="A40" s="25" t="s">
        <v>92</v>
      </c>
      <c r="B40" s="24" t="e">
        <v>#N/A</v>
      </c>
      <c r="C40" s="23">
        <v>0</v>
      </c>
      <c r="D40" s="23">
        <v>0</v>
      </c>
      <c r="E40" s="23">
        <v>0</v>
      </c>
      <c r="F40" s="23">
        <v>0</v>
      </c>
      <c r="H40" s="25" t="s">
        <v>92</v>
      </c>
      <c r="I40" s="24" t="e">
        <v>#N/A</v>
      </c>
      <c r="J40" s="23">
        <v>0</v>
      </c>
      <c r="K40" s="23">
        <v>0</v>
      </c>
      <c r="L40" s="23">
        <v>0</v>
      </c>
      <c r="M40" s="23">
        <v>0</v>
      </c>
      <c r="O40" s="25" t="s">
        <v>92</v>
      </c>
      <c r="P40" s="24" t="e">
        <v>#N/A</v>
      </c>
      <c r="Q40" s="23">
        <v>0</v>
      </c>
      <c r="R40" s="23">
        <v>0</v>
      </c>
      <c r="S40" s="23">
        <v>0</v>
      </c>
      <c r="T40" s="23">
        <v>0</v>
      </c>
      <c r="V40" s="25" t="s">
        <v>92</v>
      </c>
      <c r="W40" s="24" t="e">
        <v>#N/A</v>
      </c>
      <c r="X40" s="23">
        <v>0</v>
      </c>
      <c r="Y40" s="23">
        <v>0</v>
      </c>
      <c r="Z40" s="23">
        <v>0</v>
      </c>
      <c r="AA40" s="23">
        <v>0</v>
      </c>
      <c r="AC40" s="25" t="s">
        <v>92</v>
      </c>
      <c r="AD40" s="24" t="e">
        <v>#N/A</v>
      </c>
      <c r="AE40" s="23">
        <v>0</v>
      </c>
      <c r="AF40" s="23">
        <v>0</v>
      </c>
      <c r="AG40" s="23">
        <v>0</v>
      </c>
      <c r="AH40" s="23">
        <v>0</v>
      </c>
    </row>
    <row r="41" spans="1:34" x14ac:dyDescent="0.25">
      <c r="A41" s="25" t="s">
        <v>93</v>
      </c>
      <c r="B41" s="24" t="e">
        <v>#N/A</v>
      </c>
      <c r="C41" s="23">
        <v>0</v>
      </c>
      <c r="D41" s="23">
        <v>0</v>
      </c>
      <c r="E41" s="23">
        <v>0</v>
      </c>
      <c r="F41" s="23">
        <v>0</v>
      </c>
      <c r="H41" s="25" t="s">
        <v>93</v>
      </c>
      <c r="I41" s="24" t="e">
        <v>#N/A</v>
      </c>
      <c r="J41" s="23">
        <v>0</v>
      </c>
      <c r="K41" s="23">
        <v>0</v>
      </c>
      <c r="L41" s="23">
        <v>0</v>
      </c>
      <c r="M41" s="23">
        <v>0</v>
      </c>
      <c r="O41" s="25" t="s">
        <v>93</v>
      </c>
      <c r="P41" s="24" t="s">
        <v>59</v>
      </c>
      <c r="Q41" s="23">
        <v>0</v>
      </c>
      <c r="R41" s="23">
        <v>0</v>
      </c>
      <c r="S41" s="23">
        <v>0</v>
      </c>
      <c r="T41" s="23">
        <v>0</v>
      </c>
      <c r="V41" s="25" t="s">
        <v>93</v>
      </c>
      <c r="W41" s="24" t="e">
        <v>#N/A</v>
      </c>
      <c r="X41" s="23">
        <v>0</v>
      </c>
      <c r="Y41" s="23">
        <v>0</v>
      </c>
      <c r="Z41" s="23">
        <v>0</v>
      </c>
      <c r="AA41" s="23">
        <v>0</v>
      </c>
      <c r="AC41" s="25" t="s">
        <v>93</v>
      </c>
      <c r="AD41" s="24" t="s">
        <v>59</v>
      </c>
      <c r="AE41" s="23">
        <v>0</v>
      </c>
      <c r="AF41" s="23">
        <v>0</v>
      </c>
      <c r="AG41" s="23">
        <v>0</v>
      </c>
      <c r="AH41" s="23">
        <v>0</v>
      </c>
    </row>
    <row r="42" spans="1:34" x14ac:dyDescent="0.25">
      <c r="A42" s="25" t="s">
        <v>94</v>
      </c>
      <c r="B42" s="24" t="s">
        <v>59</v>
      </c>
      <c r="C42" s="23">
        <v>0</v>
      </c>
      <c r="D42" s="23">
        <v>0</v>
      </c>
      <c r="E42" s="23">
        <v>0</v>
      </c>
      <c r="F42" s="23">
        <v>499.99994263759083</v>
      </c>
      <c r="H42" s="25" t="s">
        <v>94</v>
      </c>
      <c r="I42" s="24" t="s">
        <v>59</v>
      </c>
      <c r="J42" s="23">
        <v>499.99994263759083</v>
      </c>
      <c r="K42" s="23">
        <v>499.99994263759083</v>
      </c>
      <c r="L42" s="23">
        <v>499.99994263759083</v>
      </c>
      <c r="M42" s="23">
        <v>499.99994263759083</v>
      </c>
      <c r="O42" s="25" t="s">
        <v>94</v>
      </c>
      <c r="P42" s="24" t="s">
        <v>59</v>
      </c>
      <c r="Q42" s="23">
        <v>499.99994263759083</v>
      </c>
      <c r="R42" s="23">
        <v>499.99994263759083</v>
      </c>
      <c r="S42" s="23">
        <v>499.99994263759083</v>
      </c>
      <c r="T42" s="23">
        <v>499.99994263759083</v>
      </c>
      <c r="V42" s="25" t="s">
        <v>94</v>
      </c>
      <c r="W42" s="24" t="s">
        <v>59</v>
      </c>
      <c r="X42" s="23">
        <v>499.99994263759083</v>
      </c>
      <c r="Y42" s="23">
        <v>499.99994263759083</v>
      </c>
      <c r="Z42" s="23">
        <v>499.99994263759083</v>
      </c>
      <c r="AA42" s="23">
        <v>499.99994263759083</v>
      </c>
      <c r="AC42" s="25" t="s">
        <v>94</v>
      </c>
      <c r="AD42" s="24" t="s">
        <v>59</v>
      </c>
      <c r="AE42" s="23">
        <v>499.99994263759083</v>
      </c>
      <c r="AF42" s="23">
        <v>499.99994263759083</v>
      </c>
      <c r="AG42" s="23">
        <v>499.99994263759083</v>
      </c>
      <c r="AH42" s="23">
        <v>499.99994263759083</v>
      </c>
    </row>
    <row r="43" spans="1:34" x14ac:dyDescent="0.25">
      <c r="A43" s="25" t="s">
        <v>95</v>
      </c>
      <c r="B43" s="24" t="s">
        <v>67</v>
      </c>
      <c r="C43" s="23">
        <v>0</v>
      </c>
      <c r="D43" s="23">
        <v>0</v>
      </c>
      <c r="E43" s="23">
        <v>0</v>
      </c>
      <c r="F43" s="23">
        <v>0</v>
      </c>
      <c r="H43" s="25" t="s">
        <v>95</v>
      </c>
      <c r="I43" s="24" t="s">
        <v>67</v>
      </c>
      <c r="J43" s="23">
        <v>0</v>
      </c>
      <c r="K43" s="23">
        <v>0</v>
      </c>
      <c r="L43" s="23">
        <v>0</v>
      </c>
      <c r="M43" s="23">
        <v>0</v>
      </c>
      <c r="O43" s="25" t="s">
        <v>95</v>
      </c>
      <c r="P43" s="24" t="s">
        <v>67</v>
      </c>
      <c r="Q43" s="23">
        <v>0</v>
      </c>
      <c r="R43" s="23">
        <v>0</v>
      </c>
      <c r="S43" s="23">
        <v>0</v>
      </c>
      <c r="T43" s="23">
        <v>0</v>
      </c>
      <c r="V43" s="25" t="s">
        <v>95</v>
      </c>
      <c r="W43" s="24" t="s">
        <v>67</v>
      </c>
      <c r="X43" s="23">
        <v>0</v>
      </c>
      <c r="Y43" s="23">
        <v>0</v>
      </c>
      <c r="Z43" s="23">
        <v>0</v>
      </c>
      <c r="AA43" s="23">
        <v>0</v>
      </c>
      <c r="AC43" s="25" t="s">
        <v>95</v>
      </c>
      <c r="AD43" s="24" t="s">
        <v>67</v>
      </c>
      <c r="AE43" s="23">
        <v>0</v>
      </c>
      <c r="AF43" s="23">
        <v>0</v>
      </c>
      <c r="AG43" s="23">
        <v>0</v>
      </c>
      <c r="AH43" s="23">
        <v>0</v>
      </c>
    </row>
    <row r="44" spans="1:34" x14ac:dyDescent="0.25">
      <c r="A44" s="25" t="s">
        <v>97</v>
      </c>
      <c r="B44" s="24" t="s">
        <v>40</v>
      </c>
      <c r="C44" s="23">
        <v>0</v>
      </c>
      <c r="D44" s="23">
        <v>0</v>
      </c>
      <c r="E44" s="23">
        <v>0</v>
      </c>
      <c r="F44" s="23">
        <v>707.93668774450714</v>
      </c>
      <c r="H44" s="25" t="s">
        <v>97</v>
      </c>
      <c r="I44" s="24" t="s">
        <v>40</v>
      </c>
      <c r="J44" s="23">
        <v>0</v>
      </c>
      <c r="K44" s="23">
        <v>0</v>
      </c>
      <c r="L44" s="23">
        <v>0</v>
      </c>
      <c r="M44" s="23">
        <v>0</v>
      </c>
      <c r="O44" s="25" t="s">
        <v>97</v>
      </c>
      <c r="P44" s="24" t="s">
        <v>40</v>
      </c>
      <c r="Q44" s="23">
        <v>0</v>
      </c>
      <c r="R44" s="23">
        <v>0</v>
      </c>
      <c r="S44" s="23">
        <v>0</v>
      </c>
      <c r="T44" s="23">
        <v>0</v>
      </c>
      <c r="V44" s="25" t="s">
        <v>97</v>
      </c>
      <c r="W44" s="24" t="s">
        <v>40</v>
      </c>
      <c r="X44" s="23">
        <v>0</v>
      </c>
      <c r="Y44" s="23">
        <v>0</v>
      </c>
      <c r="Z44" s="23">
        <v>0</v>
      </c>
      <c r="AA44" s="23">
        <v>0</v>
      </c>
      <c r="AC44" s="25" t="s">
        <v>97</v>
      </c>
      <c r="AD44" s="24" t="s">
        <v>40</v>
      </c>
      <c r="AE44" s="23">
        <v>0</v>
      </c>
      <c r="AF44" s="23">
        <v>0</v>
      </c>
      <c r="AG44" s="23">
        <v>0</v>
      </c>
      <c r="AH44" s="23">
        <v>0</v>
      </c>
    </row>
    <row r="45" spans="1:34" x14ac:dyDescent="0.25">
      <c r="A45" s="25" t="s">
        <v>98</v>
      </c>
      <c r="B45" s="24" t="s">
        <v>20</v>
      </c>
      <c r="C45" s="23">
        <v>0</v>
      </c>
      <c r="D45" s="23">
        <v>0</v>
      </c>
      <c r="E45" s="23">
        <v>0</v>
      </c>
      <c r="F45" s="23">
        <v>423.99999999999989</v>
      </c>
      <c r="H45" s="25" t="s">
        <v>98</v>
      </c>
      <c r="I45" s="24" t="s">
        <v>20</v>
      </c>
      <c r="J45" s="23">
        <v>0</v>
      </c>
      <c r="K45" s="23">
        <v>0</v>
      </c>
      <c r="L45" s="23">
        <v>0</v>
      </c>
      <c r="M45" s="23">
        <v>0</v>
      </c>
      <c r="O45" s="25" t="s">
        <v>98</v>
      </c>
      <c r="P45" s="24" t="s">
        <v>20</v>
      </c>
      <c r="Q45" s="23">
        <v>0</v>
      </c>
      <c r="R45" s="23">
        <v>0</v>
      </c>
      <c r="S45" s="23">
        <v>0</v>
      </c>
      <c r="T45" s="23">
        <v>0</v>
      </c>
      <c r="V45" s="25" t="s">
        <v>98</v>
      </c>
      <c r="W45" s="24" t="s">
        <v>20</v>
      </c>
      <c r="X45" s="23">
        <v>0</v>
      </c>
      <c r="Y45" s="23">
        <v>0</v>
      </c>
      <c r="Z45" s="23">
        <v>0</v>
      </c>
      <c r="AA45" s="23">
        <v>0</v>
      </c>
      <c r="AC45" s="25" t="s">
        <v>98</v>
      </c>
      <c r="AD45" s="24" t="s">
        <v>20</v>
      </c>
      <c r="AE45" s="23">
        <v>0</v>
      </c>
      <c r="AF45" s="23">
        <v>0</v>
      </c>
      <c r="AG45" s="23">
        <v>0</v>
      </c>
      <c r="AH45" s="23">
        <v>0</v>
      </c>
    </row>
    <row r="46" spans="1:34" x14ac:dyDescent="0.25">
      <c r="A46" s="25" t="s">
        <v>99</v>
      </c>
      <c r="B46" s="24" t="e">
        <v>#N/A</v>
      </c>
      <c r="C46" s="23">
        <v>0</v>
      </c>
      <c r="D46" s="23">
        <v>0</v>
      </c>
      <c r="E46" s="23">
        <v>0</v>
      </c>
      <c r="F46" s="23">
        <v>0</v>
      </c>
      <c r="H46" s="25" t="s">
        <v>99</v>
      </c>
      <c r="I46" s="24" t="e">
        <v>#N/A</v>
      </c>
      <c r="J46" s="23">
        <v>0</v>
      </c>
      <c r="K46" s="23">
        <v>0</v>
      </c>
      <c r="L46" s="23">
        <v>0</v>
      </c>
      <c r="M46" s="23">
        <v>0</v>
      </c>
      <c r="O46" s="25" t="s">
        <v>99</v>
      </c>
      <c r="P46" s="24" t="e">
        <v>#N/A</v>
      </c>
      <c r="Q46" s="23">
        <v>0</v>
      </c>
      <c r="R46" s="23">
        <v>0</v>
      </c>
      <c r="S46" s="23">
        <v>0</v>
      </c>
      <c r="T46" s="23">
        <v>0</v>
      </c>
      <c r="V46" s="25" t="s">
        <v>99</v>
      </c>
      <c r="W46" s="24" t="e">
        <v>#N/A</v>
      </c>
      <c r="X46" s="23">
        <v>0</v>
      </c>
      <c r="Y46" s="23">
        <v>0</v>
      </c>
      <c r="Z46" s="23">
        <v>0</v>
      </c>
      <c r="AA46" s="23">
        <v>0</v>
      </c>
      <c r="AC46" s="25" t="s">
        <v>99</v>
      </c>
      <c r="AD46" s="24" t="e">
        <v>#N/A</v>
      </c>
      <c r="AE46" s="23">
        <v>0</v>
      </c>
      <c r="AF46" s="23">
        <v>0</v>
      </c>
      <c r="AG46" s="23">
        <v>0</v>
      </c>
      <c r="AH46" s="23">
        <v>0</v>
      </c>
    </row>
    <row r="47" spans="1:34" x14ac:dyDescent="0.25">
      <c r="A47" s="25" t="s">
        <v>100</v>
      </c>
      <c r="B47" s="24" t="s">
        <v>29</v>
      </c>
      <c r="C47" s="23">
        <v>0</v>
      </c>
      <c r="D47" s="23">
        <v>0</v>
      </c>
      <c r="E47" s="23">
        <v>0</v>
      </c>
      <c r="F47" s="23">
        <v>0</v>
      </c>
      <c r="H47" s="25" t="s">
        <v>100</v>
      </c>
      <c r="I47" s="24" t="s">
        <v>29</v>
      </c>
      <c r="J47" s="23">
        <v>0</v>
      </c>
      <c r="K47" s="23">
        <v>0</v>
      </c>
      <c r="L47" s="23">
        <v>0</v>
      </c>
      <c r="M47" s="23">
        <v>0</v>
      </c>
      <c r="O47" s="25" t="s">
        <v>100</v>
      </c>
      <c r="P47" s="24" t="s">
        <v>29</v>
      </c>
      <c r="Q47" s="23">
        <v>0</v>
      </c>
      <c r="R47" s="23">
        <v>0</v>
      </c>
      <c r="S47" s="23">
        <v>0</v>
      </c>
      <c r="T47" s="23">
        <v>0</v>
      </c>
      <c r="V47" s="25" t="s">
        <v>100</v>
      </c>
      <c r="W47" s="24" t="s">
        <v>29</v>
      </c>
      <c r="X47" s="23">
        <v>0</v>
      </c>
      <c r="Y47" s="23">
        <v>0</v>
      </c>
      <c r="Z47" s="23">
        <v>0</v>
      </c>
      <c r="AA47" s="23">
        <v>0</v>
      </c>
      <c r="AC47" s="25" t="s">
        <v>100</v>
      </c>
      <c r="AD47" s="24" t="s">
        <v>29</v>
      </c>
      <c r="AE47" s="23">
        <v>0</v>
      </c>
      <c r="AF47" s="23">
        <v>0</v>
      </c>
      <c r="AG47" s="23">
        <v>0</v>
      </c>
      <c r="AH47" s="23">
        <v>0</v>
      </c>
    </row>
    <row r="48" spans="1:34" x14ac:dyDescent="0.25">
      <c r="A48" s="22" t="s">
        <v>110</v>
      </c>
      <c r="B48" s="21"/>
      <c r="C48" s="20">
        <v>341.37313065969141</v>
      </c>
      <c r="D48" s="20">
        <v>3187.0331529547207</v>
      </c>
      <c r="E48" s="20">
        <v>3187.0331529547207</v>
      </c>
      <c r="F48" s="20">
        <v>4383.2871402963992</v>
      </c>
      <c r="H48" s="22" t="s">
        <v>110</v>
      </c>
      <c r="I48" s="21"/>
      <c r="J48" s="20">
        <v>341.37313065969141</v>
      </c>
      <c r="K48" s="20">
        <v>5903.0306674101575</v>
      </c>
      <c r="L48" s="20">
        <v>5903.0306674101575</v>
      </c>
      <c r="M48" s="20">
        <v>7091.0380921938904</v>
      </c>
      <c r="O48" s="22" t="s">
        <v>110</v>
      </c>
      <c r="P48" s="21"/>
      <c r="Q48" s="20">
        <v>341.37313065969141</v>
      </c>
      <c r="R48" s="20">
        <v>5680.3166252438705</v>
      </c>
      <c r="S48" s="20">
        <v>5680.3166252438705</v>
      </c>
      <c r="T48" s="20">
        <v>5933.4735777964625</v>
      </c>
      <c r="V48" s="22" t="s">
        <v>110</v>
      </c>
      <c r="W48" s="21"/>
      <c r="X48" s="20">
        <v>1817.2845073755245</v>
      </c>
      <c r="Y48" s="20">
        <v>6190.7608485778474</v>
      </c>
      <c r="Z48" s="20">
        <v>6190.7608485778474</v>
      </c>
      <c r="AA48" s="20">
        <v>7357.2692639704583</v>
      </c>
      <c r="AC48" s="22" t="s">
        <v>110</v>
      </c>
      <c r="AD48" s="21"/>
      <c r="AE48" s="20">
        <v>1817.2845073755245</v>
      </c>
      <c r="AF48" s="20">
        <v>5561.6722602348909</v>
      </c>
      <c r="AG48" s="20">
        <v>5561.6722602348909</v>
      </c>
      <c r="AH48" s="20">
        <v>5814.8292127874829</v>
      </c>
    </row>
    <row r="49" spans="1:34" x14ac:dyDescent="0.25">
      <c r="A49" s="19" t="s">
        <v>111</v>
      </c>
      <c r="B49" s="18"/>
      <c r="C49" s="17">
        <v>0</v>
      </c>
      <c r="D49" s="17">
        <v>801.5812367107111</v>
      </c>
      <c r="E49" s="17">
        <v>801.5812367107111</v>
      </c>
      <c r="F49" s="17">
        <v>1622.1526637003699</v>
      </c>
      <c r="H49" s="19" t="s">
        <v>111</v>
      </c>
      <c r="I49" s="18"/>
      <c r="J49" s="17">
        <v>499.99994263759083</v>
      </c>
      <c r="K49" s="17">
        <v>1301.5811793483019</v>
      </c>
      <c r="L49" s="17">
        <v>1301.5811793483019</v>
      </c>
      <c r="M49" s="17">
        <v>1301.5811793483019</v>
      </c>
      <c r="O49" s="19" t="s">
        <v>111</v>
      </c>
      <c r="P49" s="18"/>
      <c r="Q49" s="17">
        <v>499.99994263759083</v>
      </c>
      <c r="R49" s="17">
        <v>1245.4203939512577</v>
      </c>
      <c r="S49" s="17">
        <v>1301.4691079321815</v>
      </c>
      <c r="T49" s="17">
        <v>1961.2210018173646</v>
      </c>
      <c r="V49" s="19" t="s">
        <v>111</v>
      </c>
      <c r="W49" s="18"/>
      <c r="X49" s="17">
        <v>499.99994263759083</v>
      </c>
      <c r="Y49" s="17">
        <v>1301.5811793483019</v>
      </c>
      <c r="Z49" s="17">
        <v>1301.5811793483019</v>
      </c>
      <c r="AA49" s="17">
        <v>1940.8342572092256</v>
      </c>
      <c r="AC49" s="19" t="s">
        <v>111</v>
      </c>
      <c r="AD49" s="18"/>
      <c r="AE49" s="17">
        <v>499.99994263759083</v>
      </c>
      <c r="AF49" s="17">
        <v>1245.4203939512577</v>
      </c>
      <c r="AG49" s="17">
        <v>1301.4691079321815</v>
      </c>
      <c r="AH49" s="17">
        <v>1940.7221857931049</v>
      </c>
    </row>
    <row r="50" spans="1:34" x14ac:dyDescent="0.25">
      <c r="A50" s="16" t="s">
        <v>112</v>
      </c>
      <c r="B50" s="15"/>
      <c r="C50" s="15"/>
      <c r="D50" s="15"/>
      <c r="E50" s="15"/>
      <c r="F50" s="15"/>
      <c r="H50" s="16" t="s">
        <v>112</v>
      </c>
      <c r="I50" s="15"/>
      <c r="J50" s="15"/>
      <c r="K50" s="15"/>
      <c r="L50" s="15"/>
      <c r="M50" s="15"/>
      <c r="O50" s="16" t="s">
        <v>112</v>
      </c>
      <c r="P50" s="15"/>
      <c r="Q50" s="15"/>
      <c r="R50" s="15"/>
      <c r="S50" s="15"/>
      <c r="T50" s="15"/>
      <c r="V50" s="16" t="s">
        <v>112</v>
      </c>
      <c r="W50" s="15"/>
      <c r="X50" s="15"/>
      <c r="Y50" s="15"/>
      <c r="Z50" s="15"/>
      <c r="AA50" s="15"/>
      <c r="AC50" s="16" t="s">
        <v>112</v>
      </c>
      <c r="AD50" s="15"/>
      <c r="AE50" s="15"/>
      <c r="AF50" s="15"/>
      <c r="AG50" s="15"/>
      <c r="AH50" s="15"/>
    </row>
    <row r="51" spans="1:34" customFormat="1" x14ac:dyDescent="0.25">
      <c r="H51" s="15"/>
      <c r="I51" s="15"/>
      <c r="J51" s="15"/>
      <c r="K51" s="15"/>
      <c r="L51" s="15"/>
      <c r="M51" s="15"/>
      <c r="O51" s="15"/>
      <c r="P51" s="15"/>
      <c r="Q51" s="15"/>
      <c r="R51" s="15"/>
      <c r="S51" s="15"/>
      <c r="T51" s="15"/>
      <c r="V51" s="15"/>
      <c r="W51" s="15"/>
      <c r="X51" s="15"/>
      <c r="Y51" s="15"/>
      <c r="Z51" s="15"/>
      <c r="AA51" s="15"/>
      <c r="AC51" s="15"/>
      <c r="AD51" s="15"/>
      <c r="AE51" s="15"/>
      <c r="AF51" s="15"/>
      <c r="AG51" s="15"/>
      <c r="AH51" s="15"/>
    </row>
    <row r="52" spans="1:34" customFormat="1" ht="15.75" x14ac:dyDescent="0.25">
      <c r="H52" s="68"/>
      <c r="I52" s="69"/>
      <c r="J52" s="69"/>
      <c r="K52" s="69"/>
      <c r="L52" s="69"/>
      <c r="M52" s="69"/>
      <c r="O52" s="68"/>
      <c r="P52" s="69"/>
      <c r="Q52" s="69"/>
      <c r="R52" s="69"/>
      <c r="S52" s="69"/>
      <c r="T52" s="69"/>
      <c r="V52" s="68"/>
      <c r="W52" s="69"/>
      <c r="X52" s="69"/>
      <c r="Y52" s="69"/>
      <c r="Z52" s="69"/>
      <c r="AA52" s="69"/>
      <c r="AC52" s="68"/>
      <c r="AD52" s="69"/>
      <c r="AE52" s="69"/>
      <c r="AF52" s="69"/>
      <c r="AG52" s="69"/>
      <c r="AH52" s="69"/>
    </row>
    <row r="53" spans="1:34" x14ac:dyDescent="0.25">
      <c r="H53" s="15"/>
      <c r="I53" s="15"/>
      <c r="J53" s="15"/>
      <c r="K53" s="15"/>
      <c r="L53" s="15"/>
      <c r="M53" s="15"/>
      <c r="O53" s="15"/>
      <c r="P53" s="15"/>
      <c r="Q53" s="15"/>
      <c r="R53" s="15"/>
      <c r="S53" s="15"/>
      <c r="T53" s="15"/>
      <c r="V53" s="15"/>
      <c r="W53" s="15"/>
      <c r="X53" s="15"/>
      <c r="Y53" s="15"/>
      <c r="Z53" s="15"/>
      <c r="AA53" s="15"/>
      <c r="AC53" s="15"/>
      <c r="AD53" s="15"/>
      <c r="AE53" s="15"/>
      <c r="AF53" s="15"/>
      <c r="AG53" s="15"/>
      <c r="AH53" s="15"/>
    </row>
    <row r="54" spans="1:34" x14ac:dyDescent="0.25">
      <c r="A54" s="29" t="s">
        <v>114</v>
      </c>
      <c r="B54" s="15"/>
      <c r="C54" s="15"/>
      <c r="D54" s="15"/>
      <c r="E54" s="15"/>
      <c r="F54" s="15"/>
      <c r="H54" s="29" t="s">
        <v>114</v>
      </c>
      <c r="I54" s="15"/>
      <c r="J54" s="15"/>
      <c r="K54" s="15"/>
      <c r="L54" s="15"/>
      <c r="M54" s="15"/>
      <c r="O54" s="29" t="s">
        <v>114</v>
      </c>
      <c r="P54" s="15"/>
      <c r="Q54" s="15"/>
      <c r="R54" s="15"/>
      <c r="S54" s="15"/>
      <c r="T54" s="15"/>
      <c r="V54" s="29" t="s">
        <v>114</v>
      </c>
      <c r="W54" s="15"/>
      <c r="X54" s="15"/>
      <c r="Y54" s="15"/>
      <c r="Z54" s="15"/>
      <c r="AA54" s="15"/>
      <c r="AC54" s="29" t="s">
        <v>114</v>
      </c>
      <c r="AD54" s="15"/>
      <c r="AE54" s="15"/>
      <c r="AF54" s="15"/>
      <c r="AG54" s="15"/>
      <c r="AH54" s="15"/>
    </row>
    <row r="55" spans="1:34" x14ac:dyDescent="0.25">
      <c r="A55" s="28" t="s">
        <v>113</v>
      </c>
      <c r="B55" s="27" t="s">
        <v>12</v>
      </c>
      <c r="C55" s="26">
        <v>2018</v>
      </c>
      <c r="D55" s="26">
        <v>2022</v>
      </c>
      <c r="E55" s="26">
        <v>2026</v>
      </c>
      <c r="F55" s="26">
        <v>2030</v>
      </c>
      <c r="H55" s="28" t="s">
        <v>113</v>
      </c>
      <c r="I55" s="27" t="s">
        <v>12</v>
      </c>
      <c r="J55" s="26">
        <v>2018</v>
      </c>
      <c r="K55" s="26">
        <v>2022</v>
      </c>
      <c r="L55" s="26">
        <v>2026</v>
      </c>
      <c r="M55" s="26">
        <v>2030</v>
      </c>
      <c r="O55" s="28" t="s">
        <v>113</v>
      </c>
      <c r="P55" s="27" t="s">
        <v>12</v>
      </c>
      <c r="Q55" s="26">
        <v>2018</v>
      </c>
      <c r="R55" s="26">
        <v>2022</v>
      </c>
      <c r="S55" s="26">
        <v>2026</v>
      </c>
      <c r="T55" s="26">
        <v>2030</v>
      </c>
      <c r="V55" s="28" t="s">
        <v>113</v>
      </c>
      <c r="W55" s="27" t="s">
        <v>12</v>
      </c>
      <c r="X55" s="26">
        <v>2018</v>
      </c>
      <c r="Y55" s="26">
        <v>2022</v>
      </c>
      <c r="Z55" s="26">
        <v>2026</v>
      </c>
      <c r="AA55" s="26">
        <v>2030</v>
      </c>
      <c r="AC55" s="28" t="s">
        <v>113</v>
      </c>
      <c r="AD55" s="27" t="s">
        <v>12</v>
      </c>
      <c r="AE55" s="26">
        <v>2018</v>
      </c>
      <c r="AF55" s="26">
        <v>2022</v>
      </c>
      <c r="AG55" s="26">
        <v>2026</v>
      </c>
      <c r="AH55" s="26">
        <v>2030</v>
      </c>
    </row>
    <row r="56" spans="1:34" x14ac:dyDescent="0.25">
      <c r="A56" s="25" t="s">
        <v>19</v>
      </c>
      <c r="B56" s="24" t="s">
        <v>20</v>
      </c>
      <c r="C56" s="23">
        <v>0</v>
      </c>
      <c r="D56" s="23">
        <v>0</v>
      </c>
      <c r="E56" s="23">
        <v>0</v>
      </c>
      <c r="F56" s="23">
        <v>0</v>
      </c>
      <c r="H56" s="25" t="s">
        <v>19</v>
      </c>
      <c r="I56" s="24" t="s">
        <v>20</v>
      </c>
      <c r="J56" s="23">
        <v>0</v>
      </c>
      <c r="K56" s="23">
        <v>260.21733838370227</v>
      </c>
      <c r="L56" s="23">
        <v>260.21733838370227</v>
      </c>
      <c r="M56" s="23">
        <v>317.81075320166076</v>
      </c>
      <c r="O56" s="25" t="s">
        <v>19</v>
      </c>
      <c r="P56" s="24" t="s">
        <v>20</v>
      </c>
      <c r="Q56" s="23">
        <v>0</v>
      </c>
      <c r="R56" s="23">
        <v>0</v>
      </c>
      <c r="S56" s="23">
        <v>0</v>
      </c>
      <c r="T56" s="23">
        <v>0</v>
      </c>
      <c r="V56" s="25" t="s">
        <v>19</v>
      </c>
      <c r="W56" s="24" t="s">
        <v>20</v>
      </c>
      <c r="X56" s="23">
        <v>0</v>
      </c>
      <c r="Y56" s="23">
        <v>0</v>
      </c>
      <c r="Z56" s="23">
        <v>0</v>
      </c>
      <c r="AA56" s="23">
        <v>0</v>
      </c>
      <c r="AC56" s="25" t="s">
        <v>19</v>
      </c>
      <c r="AD56" s="24" t="s">
        <v>20</v>
      </c>
      <c r="AE56" s="23">
        <v>0</v>
      </c>
      <c r="AF56" s="23">
        <v>0</v>
      </c>
      <c r="AG56" s="23">
        <v>0</v>
      </c>
      <c r="AH56" s="23">
        <v>0</v>
      </c>
    </row>
    <row r="57" spans="1:34" x14ac:dyDescent="0.25">
      <c r="A57" s="25" t="s">
        <v>27</v>
      </c>
      <c r="B57" s="24" t="s">
        <v>28</v>
      </c>
      <c r="C57" s="23">
        <v>0</v>
      </c>
      <c r="D57" s="23">
        <v>0</v>
      </c>
      <c r="E57" s="23">
        <v>0</v>
      </c>
      <c r="F57" s="23">
        <v>0</v>
      </c>
      <c r="H57" s="25" t="s">
        <v>27</v>
      </c>
      <c r="I57" s="24" t="s">
        <v>28</v>
      </c>
      <c r="J57" s="23">
        <v>0</v>
      </c>
      <c r="K57" s="23">
        <v>0</v>
      </c>
      <c r="L57" s="23">
        <v>0</v>
      </c>
      <c r="M57" s="23">
        <v>0</v>
      </c>
      <c r="O57" s="25" t="s">
        <v>27</v>
      </c>
      <c r="P57" s="24" t="s">
        <v>28</v>
      </c>
      <c r="Q57" s="23">
        <v>0</v>
      </c>
      <c r="R57" s="23">
        <v>0</v>
      </c>
      <c r="S57" s="23">
        <v>0</v>
      </c>
      <c r="T57" s="23">
        <v>0</v>
      </c>
      <c r="V57" s="25" t="s">
        <v>27</v>
      </c>
      <c r="W57" s="24" t="s">
        <v>28</v>
      </c>
      <c r="X57" s="23">
        <v>0</v>
      </c>
      <c r="Y57" s="23">
        <v>0</v>
      </c>
      <c r="Z57" s="23">
        <v>0</v>
      </c>
      <c r="AA57" s="23">
        <v>0</v>
      </c>
      <c r="AC57" s="25" t="s">
        <v>27</v>
      </c>
      <c r="AD57" s="24" t="s">
        <v>28</v>
      </c>
      <c r="AE57" s="23">
        <v>0</v>
      </c>
      <c r="AF57" s="23">
        <v>0</v>
      </c>
      <c r="AG57" s="23">
        <v>0</v>
      </c>
      <c r="AH57" s="23">
        <v>0</v>
      </c>
    </row>
    <row r="58" spans="1:34" x14ac:dyDescent="0.25">
      <c r="A58" s="25" t="s">
        <v>33</v>
      </c>
      <c r="B58" s="24" t="s">
        <v>21</v>
      </c>
      <c r="C58" s="23">
        <v>0</v>
      </c>
      <c r="D58" s="23">
        <v>0</v>
      </c>
      <c r="E58" s="23">
        <v>0</v>
      </c>
      <c r="F58" s="23">
        <v>0</v>
      </c>
      <c r="H58" s="25" t="s">
        <v>33</v>
      </c>
      <c r="I58" s="24" t="s">
        <v>21</v>
      </c>
      <c r="J58" s="23">
        <v>0</v>
      </c>
      <c r="K58" s="23">
        <v>0</v>
      </c>
      <c r="L58" s="23">
        <v>0</v>
      </c>
      <c r="M58" s="23">
        <v>0</v>
      </c>
      <c r="O58" s="25" t="s">
        <v>33</v>
      </c>
      <c r="P58" s="24" t="s">
        <v>21</v>
      </c>
      <c r="Q58" s="23">
        <v>0</v>
      </c>
      <c r="R58" s="23">
        <v>0</v>
      </c>
      <c r="S58" s="23">
        <v>0</v>
      </c>
      <c r="T58" s="23">
        <v>0</v>
      </c>
      <c r="V58" s="25" t="s">
        <v>33</v>
      </c>
      <c r="W58" s="24" t="s">
        <v>21</v>
      </c>
      <c r="X58" s="23">
        <v>0</v>
      </c>
      <c r="Y58" s="23">
        <v>0</v>
      </c>
      <c r="Z58" s="23">
        <v>0</v>
      </c>
      <c r="AA58" s="23">
        <v>0</v>
      </c>
      <c r="AC58" s="25" t="s">
        <v>33</v>
      </c>
      <c r="AD58" s="24" t="s">
        <v>21</v>
      </c>
      <c r="AE58" s="23">
        <v>0</v>
      </c>
      <c r="AF58" s="23">
        <v>0</v>
      </c>
      <c r="AG58" s="23">
        <v>0</v>
      </c>
      <c r="AH58" s="23">
        <v>0</v>
      </c>
    </row>
    <row r="59" spans="1:34" x14ac:dyDescent="0.25">
      <c r="A59" s="25" t="s">
        <v>38</v>
      </c>
      <c r="B59" s="24" t="s">
        <v>39</v>
      </c>
      <c r="C59" s="23">
        <v>0</v>
      </c>
      <c r="D59" s="23">
        <v>0</v>
      </c>
      <c r="E59" s="23">
        <v>0</v>
      </c>
      <c r="F59" s="23">
        <v>0</v>
      </c>
      <c r="H59" s="25" t="s">
        <v>38</v>
      </c>
      <c r="I59" s="24" t="s">
        <v>39</v>
      </c>
      <c r="J59" s="23">
        <v>0</v>
      </c>
      <c r="K59" s="23">
        <v>0</v>
      </c>
      <c r="L59" s="23">
        <v>0</v>
      </c>
      <c r="M59" s="23">
        <v>0</v>
      </c>
      <c r="O59" s="25" t="s">
        <v>38</v>
      </c>
      <c r="P59" s="24" t="s">
        <v>39</v>
      </c>
      <c r="Q59" s="23">
        <v>0</v>
      </c>
      <c r="R59" s="23">
        <v>0</v>
      </c>
      <c r="S59" s="23">
        <v>0</v>
      </c>
      <c r="T59" s="23">
        <v>0</v>
      </c>
      <c r="V59" s="25" t="s">
        <v>38</v>
      </c>
      <c r="W59" s="24" t="s">
        <v>39</v>
      </c>
      <c r="X59" s="23">
        <v>0</v>
      </c>
      <c r="Y59" s="23">
        <v>702.70160026819428</v>
      </c>
      <c r="Z59" s="23">
        <v>702.70160026819428</v>
      </c>
      <c r="AA59" s="23">
        <v>702.70160026819428</v>
      </c>
      <c r="AC59" s="25" t="s">
        <v>38</v>
      </c>
      <c r="AD59" s="24" t="s">
        <v>39</v>
      </c>
      <c r="AE59" s="23">
        <v>0</v>
      </c>
      <c r="AF59" s="23">
        <v>702.70160026819428</v>
      </c>
      <c r="AG59" s="23">
        <v>702.70160026819428</v>
      </c>
      <c r="AH59" s="23">
        <v>702.70160026819428</v>
      </c>
    </row>
    <row r="60" spans="1:34" x14ac:dyDescent="0.25">
      <c r="A60" s="25" t="s">
        <v>45</v>
      </c>
      <c r="B60" s="24" t="s">
        <v>34</v>
      </c>
      <c r="C60" s="23">
        <v>0</v>
      </c>
      <c r="D60" s="23">
        <v>0</v>
      </c>
      <c r="E60" s="23">
        <v>0</v>
      </c>
      <c r="F60" s="23">
        <v>0</v>
      </c>
      <c r="H60" s="25" t="s">
        <v>45</v>
      </c>
      <c r="I60" s="24" t="s">
        <v>34</v>
      </c>
      <c r="J60" s="23">
        <v>0</v>
      </c>
      <c r="K60" s="23">
        <v>0</v>
      </c>
      <c r="L60" s="23">
        <v>0</v>
      </c>
      <c r="M60" s="23">
        <v>0</v>
      </c>
      <c r="O60" s="25" t="s">
        <v>45</v>
      </c>
      <c r="P60" s="24" t="s">
        <v>34</v>
      </c>
      <c r="Q60" s="23">
        <v>0</v>
      </c>
      <c r="R60" s="23">
        <v>0</v>
      </c>
      <c r="S60" s="23">
        <v>0</v>
      </c>
      <c r="T60" s="23">
        <v>0</v>
      </c>
      <c r="V60" s="25" t="s">
        <v>45</v>
      </c>
      <c r="W60" s="24" t="s">
        <v>34</v>
      </c>
      <c r="X60" s="23">
        <v>0</v>
      </c>
      <c r="Y60" s="23">
        <v>0</v>
      </c>
      <c r="Z60" s="23">
        <v>0</v>
      </c>
      <c r="AA60" s="23">
        <v>0</v>
      </c>
      <c r="AC60" s="25" t="s">
        <v>45</v>
      </c>
      <c r="AD60" s="24" t="s">
        <v>34</v>
      </c>
      <c r="AE60" s="23">
        <v>0</v>
      </c>
      <c r="AF60" s="23">
        <v>0</v>
      </c>
      <c r="AG60" s="23">
        <v>0</v>
      </c>
      <c r="AH60" s="23">
        <v>0</v>
      </c>
    </row>
    <row r="61" spans="1:34" x14ac:dyDescent="0.25">
      <c r="A61" s="25" t="s">
        <v>49</v>
      </c>
      <c r="B61" s="24" t="s">
        <v>50</v>
      </c>
      <c r="C61" s="23">
        <v>0</v>
      </c>
      <c r="D61" s="23">
        <v>0</v>
      </c>
      <c r="E61" s="23">
        <v>0</v>
      </c>
      <c r="F61" s="23">
        <v>0</v>
      </c>
      <c r="H61" s="25" t="s">
        <v>49</v>
      </c>
      <c r="I61" s="24" t="s">
        <v>50</v>
      </c>
      <c r="J61" s="23">
        <v>0</v>
      </c>
      <c r="K61" s="23">
        <v>0</v>
      </c>
      <c r="L61" s="23">
        <v>0</v>
      </c>
      <c r="M61" s="23">
        <v>0</v>
      </c>
      <c r="O61" s="25" t="s">
        <v>49</v>
      </c>
      <c r="P61" s="24" t="s">
        <v>50</v>
      </c>
      <c r="Q61" s="23">
        <v>0</v>
      </c>
      <c r="R61" s="23">
        <v>0</v>
      </c>
      <c r="S61" s="23">
        <v>0</v>
      </c>
      <c r="T61" s="23">
        <v>0</v>
      </c>
      <c r="V61" s="25" t="s">
        <v>49</v>
      </c>
      <c r="W61" s="24" t="s">
        <v>50</v>
      </c>
      <c r="X61" s="23">
        <v>0</v>
      </c>
      <c r="Y61" s="23">
        <v>0</v>
      </c>
      <c r="Z61" s="23">
        <v>0</v>
      </c>
      <c r="AA61" s="23">
        <v>0</v>
      </c>
      <c r="AC61" s="25" t="s">
        <v>49</v>
      </c>
      <c r="AD61" s="24" t="s">
        <v>50</v>
      </c>
      <c r="AE61" s="23">
        <v>0</v>
      </c>
      <c r="AF61" s="23">
        <v>0</v>
      </c>
      <c r="AG61" s="23">
        <v>0</v>
      </c>
      <c r="AH61" s="23">
        <v>0</v>
      </c>
    </row>
    <row r="62" spans="1:34" x14ac:dyDescent="0.25">
      <c r="A62" s="25" t="s">
        <v>55</v>
      </c>
      <c r="B62" s="24" t="s">
        <v>46</v>
      </c>
      <c r="C62" s="23">
        <v>0</v>
      </c>
      <c r="D62" s="23">
        <v>0</v>
      </c>
      <c r="E62" s="23">
        <v>0</v>
      </c>
      <c r="F62" s="23">
        <v>0</v>
      </c>
      <c r="H62" s="25" t="s">
        <v>55</v>
      </c>
      <c r="I62" s="24" t="s">
        <v>46</v>
      </c>
      <c r="J62" s="23">
        <v>0</v>
      </c>
      <c r="K62" s="23">
        <v>0</v>
      </c>
      <c r="L62" s="23">
        <v>0</v>
      </c>
      <c r="M62" s="23">
        <v>0</v>
      </c>
      <c r="O62" s="25" t="s">
        <v>55</v>
      </c>
      <c r="P62" s="24" t="s">
        <v>46</v>
      </c>
      <c r="Q62" s="23">
        <v>0</v>
      </c>
      <c r="R62" s="23">
        <v>0</v>
      </c>
      <c r="S62" s="23">
        <v>0</v>
      </c>
      <c r="T62" s="23">
        <v>0</v>
      </c>
      <c r="V62" s="25" t="s">
        <v>55</v>
      </c>
      <c r="W62" s="24" t="s">
        <v>46</v>
      </c>
      <c r="X62" s="23">
        <v>0</v>
      </c>
      <c r="Y62" s="23">
        <v>0</v>
      </c>
      <c r="Z62" s="23">
        <v>0</v>
      </c>
      <c r="AA62" s="23">
        <v>0</v>
      </c>
      <c r="AC62" s="25" t="s">
        <v>55</v>
      </c>
      <c r="AD62" s="24" t="s">
        <v>46</v>
      </c>
      <c r="AE62" s="23">
        <v>0</v>
      </c>
      <c r="AF62" s="23">
        <v>0</v>
      </c>
      <c r="AG62" s="23">
        <v>0</v>
      </c>
      <c r="AH62" s="23">
        <v>0</v>
      </c>
    </row>
    <row r="63" spans="1:34" x14ac:dyDescent="0.25">
      <c r="A63" s="25" t="s">
        <v>58</v>
      </c>
      <c r="B63" s="24" t="s">
        <v>29</v>
      </c>
      <c r="C63" s="23">
        <v>0</v>
      </c>
      <c r="D63" s="23">
        <v>0</v>
      </c>
      <c r="E63" s="23">
        <v>0</v>
      </c>
      <c r="F63" s="23">
        <v>0</v>
      </c>
      <c r="H63" s="25" t="s">
        <v>58</v>
      </c>
      <c r="I63" s="24" t="s">
        <v>29</v>
      </c>
      <c r="J63" s="23">
        <v>0</v>
      </c>
      <c r="K63" s="23">
        <v>0</v>
      </c>
      <c r="L63" s="23">
        <v>0</v>
      </c>
      <c r="M63" s="23">
        <v>0</v>
      </c>
      <c r="O63" s="25" t="s">
        <v>58</v>
      </c>
      <c r="P63" s="24" t="s">
        <v>29</v>
      </c>
      <c r="Q63" s="23">
        <v>0</v>
      </c>
      <c r="R63" s="23">
        <v>0</v>
      </c>
      <c r="S63" s="23">
        <v>0</v>
      </c>
      <c r="T63" s="23">
        <v>0</v>
      </c>
      <c r="V63" s="25" t="s">
        <v>58</v>
      </c>
      <c r="W63" s="24" t="s">
        <v>29</v>
      </c>
      <c r="X63" s="23">
        <v>0</v>
      </c>
      <c r="Y63" s="23">
        <v>0</v>
      </c>
      <c r="Z63" s="23">
        <v>0</v>
      </c>
      <c r="AA63" s="23">
        <v>0</v>
      </c>
      <c r="AC63" s="25" t="s">
        <v>58</v>
      </c>
      <c r="AD63" s="24" t="s">
        <v>29</v>
      </c>
      <c r="AE63" s="23">
        <v>0</v>
      </c>
      <c r="AF63" s="23">
        <v>0</v>
      </c>
      <c r="AG63" s="23">
        <v>0</v>
      </c>
      <c r="AH63" s="23">
        <v>0</v>
      </c>
    </row>
    <row r="64" spans="1:34" x14ac:dyDescent="0.25">
      <c r="A64" s="25" t="s">
        <v>62</v>
      </c>
      <c r="B64" s="24" t="s">
        <v>51</v>
      </c>
      <c r="C64" s="23">
        <v>0</v>
      </c>
      <c r="D64" s="23">
        <v>0</v>
      </c>
      <c r="E64" s="23">
        <v>0</v>
      </c>
      <c r="F64" s="23">
        <v>0</v>
      </c>
      <c r="H64" s="25" t="s">
        <v>62</v>
      </c>
      <c r="I64" s="24" t="s">
        <v>51</v>
      </c>
      <c r="J64" s="23">
        <v>0</v>
      </c>
      <c r="K64" s="23">
        <v>0</v>
      </c>
      <c r="L64" s="23">
        <v>0</v>
      </c>
      <c r="M64" s="23">
        <v>0</v>
      </c>
      <c r="O64" s="25" t="s">
        <v>62</v>
      </c>
      <c r="P64" s="24" t="s">
        <v>51</v>
      </c>
      <c r="Q64" s="23">
        <v>0</v>
      </c>
      <c r="R64" s="23">
        <v>0</v>
      </c>
      <c r="S64" s="23">
        <v>0</v>
      </c>
      <c r="T64" s="23">
        <v>0</v>
      </c>
      <c r="V64" s="25" t="s">
        <v>62</v>
      </c>
      <c r="W64" s="24" t="s">
        <v>51</v>
      </c>
      <c r="X64" s="23">
        <v>0</v>
      </c>
      <c r="Y64" s="23">
        <v>0</v>
      </c>
      <c r="Z64" s="23">
        <v>0</v>
      </c>
      <c r="AA64" s="23">
        <v>0</v>
      </c>
      <c r="AC64" s="25" t="s">
        <v>62</v>
      </c>
      <c r="AD64" s="24" t="s">
        <v>51</v>
      </c>
      <c r="AE64" s="23">
        <v>0</v>
      </c>
      <c r="AF64" s="23">
        <v>0</v>
      </c>
      <c r="AG64" s="23">
        <v>0</v>
      </c>
      <c r="AH64" s="23">
        <v>0</v>
      </c>
    </row>
    <row r="65" spans="1:34" x14ac:dyDescent="0.25">
      <c r="A65" s="25" t="s">
        <v>64</v>
      </c>
      <c r="B65" s="24" t="s">
        <v>59</v>
      </c>
      <c r="C65" s="23">
        <v>0</v>
      </c>
      <c r="D65" s="23">
        <v>0</v>
      </c>
      <c r="E65" s="23">
        <v>0</v>
      </c>
      <c r="F65" s="23">
        <v>0</v>
      </c>
      <c r="H65" s="25" t="s">
        <v>64</v>
      </c>
      <c r="I65" s="24" t="s">
        <v>59</v>
      </c>
      <c r="J65" s="23">
        <v>0</v>
      </c>
      <c r="K65" s="23">
        <v>2565.8497179722681</v>
      </c>
      <c r="L65" s="23">
        <v>2565.8497179722681</v>
      </c>
      <c r="M65" s="23">
        <v>2565.8497179722681</v>
      </c>
      <c r="O65" s="25" t="s">
        <v>64</v>
      </c>
      <c r="P65" s="24" t="s">
        <v>59</v>
      </c>
      <c r="Q65" s="23">
        <v>0</v>
      </c>
      <c r="R65" s="23">
        <v>301.51249725113337</v>
      </c>
      <c r="S65" s="23">
        <v>301.51249725113337</v>
      </c>
      <c r="T65" s="23">
        <v>301.51249725113337</v>
      </c>
      <c r="V65" s="25" t="s">
        <v>64</v>
      </c>
      <c r="W65" s="24" t="s">
        <v>59</v>
      </c>
      <c r="X65" s="23">
        <v>0</v>
      </c>
      <c r="Y65" s="23">
        <v>2515.5389391884978</v>
      </c>
      <c r="Z65" s="23">
        <v>2515.5389391884978</v>
      </c>
      <c r="AA65" s="23">
        <v>2515.5389391884978</v>
      </c>
      <c r="AC65" s="25" t="s">
        <v>64</v>
      </c>
      <c r="AD65" s="24" t="s">
        <v>59</v>
      </c>
      <c r="AE65" s="23">
        <v>0</v>
      </c>
      <c r="AF65" s="23">
        <v>251.20171846736341</v>
      </c>
      <c r="AG65" s="23">
        <v>251.20171846736341</v>
      </c>
      <c r="AH65" s="23">
        <v>251.20171846736341</v>
      </c>
    </row>
    <row r="66" spans="1:34" x14ac:dyDescent="0.25">
      <c r="A66" s="25" t="s">
        <v>65</v>
      </c>
      <c r="B66" s="24" t="s">
        <v>40</v>
      </c>
      <c r="C66" s="23">
        <v>0</v>
      </c>
      <c r="D66" s="23">
        <v>0</v>
      </c>
      <c r="E66" s="23">
        <v>0</v>
      </c>
      <c r="F66" s="23">
        <v>0</v>
      </c>
      <c r="H66" s="25" t="s">
        <v>65</v>
      </c>
      <c r="I66" s="24" t="s">
        <v>40</v>
      </c>
      <c r="J66" s="23">
        <v>0</v>
      </c>
      <c r="K66" s="23">
        <v>776.64280615671987</v>
      </c>
      <c r="L66" s="23">
        <v>776.64280615671987</v>
      </c>
      <c r="M66" s="23">
        <v>776.64280615671987</v>
      </c>
      <c r="O66" s="25" t="s">
        <v>65</v>
      </c>
      <c r="P66" s="24" t="s">
        <v>40</v>
      </c>
      <c r="Q66" s="23">
        <v>0</v>
      </c>
      <c r="R66" s="23">
        <v>776.64280615671987</v>
      </c>
      <c r="S66" s="23">
        <v>776.64280615671987</v>
      </c>
      <c r="T66" s="23">
        <v>776.64280615671987</v>
      </c>
      <c r="V66" s="25" t="s">
        <v>65</v>
      </c>
      <c r="W66" s="24" t="s">
        <v>40</v>
      </c>
      <c r="X66" s="23">
        <v>0</v>
      </c>
      <c r="Y66" s="23">
        <v>776.64280615671987</v>
      </c>
      <c r="Z66" s="23">
        <v>776.64280615671987</v>
      </c>
      <c r="AA66" s="23">
        <v>776.64280615671987</v>
      </c>
      <c r="AC66" s="25" t="s">
        <v>65</v>
      </c>
      <c r="AD66" s="24" t="s">
        <v>40</v>
      </c>
      <c r="AE66" s="23">
        <v>0</v>
      </c>
      <c r="AF66" s="23">
        <v>776.64280615671987</v>
      </c>
      <c r="AG66" s="23">
        <v>776.64280615671987</v>
      </c>
      <c r="AH66" s="23">
        <v>776.64280615671987</v>
      </c>
    </row>
    <row r="67" spans="1:34" x14ac:dyDescent="0.25">
      <c r="A67" s="25" t="s">
        <v>66</v>
      </c>
      <c r="B67" s="24" t="s">
        <v>67</v>
      </c>
      <c r="C67" s="23">
        <v>0</v>
      </c>
      <c r="D67" s="23">
        <v>0</v>
      </c>
      <c r="E67" s="23">
        <v>0</v>
      </c>
      <c r="F67" s="23">
        <v>0</v>
      </c>
      <c r="H67" s="25" t="s">
        <v>66</v>
      </c>
      <c r="I67" s="24" t="s">
        <v>67</v>
      </c>
      <c r="J67" s="23">
        <v>0</v>
      </c>
      <c r="K67" s="23">
        <v>0</v>
      </c>
      <c r="L67" s="23">
        <v>0</v>
      </c>
      <c r="M67" s="23">
        <v>0</v>
      </c>
      <c r="O67" s="25" t="s">
        <v>66</v>
      </c>
      <c r="P67" s="24" t="s">
        <v>67</v>
      </c>
      <c r="Q67" s="23">
        <v>0</v>
      </c>
      <c r="R67" s="23">
        <v>0</v>
      </c>
      <c r="S67" s="23">
        <v>0</v>
      </c>
      <c r="T67" s="23">
        <v>0</v>
      </c>
      <c r="V67" s="25" t="s">
        <v>66</v>
      </c>
      <c r="W67" s="24" t="s">
        <v>67</v>
      </c>
      <c r="X67" s="23">
        <v>0</v>
      </c>
      <c r="Y67" s="23">
        <v>0</v>
      </c>
      <c r="Z67" s="23">
        <v>0</v>
      </c>
      <c r="AA67" s="23">
        <v>0</v>
      </c>
      <c r="AC67" s="25" t="s">
        <v>66</v>
      </c>
      <c r="AD67" s="24" t="s">
        <v>67</v>
      </c>
      <c r="AE67" s="23">
        <v>0</v>
      </c>
      <c r="AF67" s="23">
        <v>0</v>
      </c>
      <c r="AG67" s="23">
        <v>0</v>
      </c>
      <c r="AH67" s="23">
        <v>0</v>
      </c>
    </row>
    <row r="68" spans="1:34" x14ac:dyDescent="0.25">
      <c r="A68" s="25" t="s">
        <v>68</v>
      </c>
      <c r="B68" s="24" t="e">
        <v>#N/A</v>
      </c>
      <c r="C68" s="23">
        <v>0</v>
      </c>
      <c r="D68" s="23">
        <v>0</v>
      </c>
      <c r="E68" s="23">
        <v>0</v>
      </c>
      <c r="F68" s="23">
        <v>0</v>
      </c>
      <c r="H68" s="25" t="s">
        <v>68</v>
      </c>
      <c r="I68" s="24" t="e">
        <v>#N/A</v>
      </c>
      <c r="J68" s="23">
        <v>0</v>
      </c>
      <c r="K68" s="23">
        <v>0</v>
      </c>
      <c r="L68" s="23">
        <v>0</v>
      </c>
      <c r="M68" s="23">
        <v>0</v>
      </c>
      <c r="O68" s="25" t="s">
        <v>68</v>
      </c>
      <c r="P68" s="24" t="e">
        <v>#N/A</v>
      </c>
      <c r="Q68" s="23">
        <v>0</v>
      </c>
      <c r="R68" s="23">
        <v>0</v>
      </c>
      <c r="S68" s="23">
        <v>0</v>
      </c>
      <c r="T68" s="23">
        <v>0</v>
      </c>
      <c r="V68" s="25" t="s">
        <v>68</v>
      </c>
      <c r="W68" s="24" t="e">
        <v>#N/A</v>
      </c>
      <c r="X68" s="23">
        <v>0</v>
      </c>
      <c r="Y68" s="23">
        <v>0</v>
      </c>
      <c r="Z68" s="23">
        <v>0</v>
      </c>
      <c r="AA68" s="23">
        <v>0</v>
      </c>
      <c r="AC68" s="25" t="s">
        <v>68</v>
      </c>
      <c r="AD68" s="24" t="e">
        <v>#N/A</v>
      </c>
      <c r="AE68" s="23">
        <v>0</v>
      </c>
      <c r="AF68" s="23">
        <v>0</v>
      </c>
      <c r="AG68" s="23">
        <v>0</v>
      </c>
      <c r="AH68" s="23">
        <v>0</v>
      </c>
    </row>
    <row r="69" spans="1:34" x14ac:dyDescent="0.25">
      <c r="A69" s="25" t="s">
        <v>69</v>
      </c>
      <c r="B69" s="24" t="e">
        <v>#N/A</v>
      </c>
      <c r="C69" s="23">
        <v>0</v>
      </c>
      <c r="D69" s="23">
        <v>0</v>
      </c>
      <c r="E69" s="23">
        <v>0</v>
      </c>
      <c r="F69" s="23">
        <v>0</v>
      </c>
      <c r="H69" s="25" t="s">
        <v>69</v>
      </c>
      <c r="I69" s="24" t="e">
        <v>#N/A</v>
      </c>
      <c r="J69" s="23">
        <v>0</v>
      </c>
      <c r="K69" s="23">
        <v>0</v>
      </c>
      <c r="L69" s="23">
        <v>0</v>
      </c>
      <c r="M69" s="23">
        <v>0</v>
      </c>
      <c r="O69" s="25" t="s">
        <v>69</v>
      </c>
      <c r="P69" s="24" t="e">
        <v>#N/A</v>
      </c>
      <c r="Q69" s="23">
        <v>0</v>
      </c>
      <c r="R69" s="23">
        <v>0</v>
      </c>
      <c r="S69" s="23">
        <v>0</v>
      </c>
      <c r="T69" s="23">
        <v>0</v>
      </c>
      <c r="V69" s="25" t="s">
        <v>69</v>
      </c>
      <c r="W69" s="24" t="e">
        <v>#N/A</v>
      </c>
      <c r="X69" s="23">
        <v>0</v>
      </c>
      <c r="Y69" s="23">
        <v>0</v>
      </c>
      <c r="Z69" s="23">
        <v>0</v>
      </c>
      <c r="AA69" s="23">
        <v>0</v>
      </c>
      <c r="AC69" s="25" t="s">
        <v>69</v>
      </c>
      <c r="AD69" s="24" t="e">
        <v>#N/A</v>
      </c>
      <c r="AE69" s="23">
        <v>0</v>
      </c>
      <c r="AF69" s="23">
        <v>0</v>
      </c>
      <c r="AG69" s="23">
        <v>0</v>
      </c>
      <c r="AH69" s="23">
        <v>0</v>
      </c>
    </row>
    <row r="70" spans="1:34" x14ac:dyDescent="0.25">
      <c r="A70" s="25" t="s">
        <v>70</v>
      </c>
      <c r="B70" s="24" t="s">
        <v>29</v>
      </c>
      <c r="C70" s="23">
        <v>0</v>
      </c>
      <c r="D70" s="23">
        <v>2204.3484009544554</v>
      </c>
      <c r="E70" s="23">
        <v>2204.3484009544554</v>
      </c>
      <c r="F70" s="23">
        <v>2204.3484009544554</v>
      </c>
      <c r="H70" s="25" t="s">
        <v>70</v>
      </c>
      <c r="I70" s="24" t="s">
        <v>29</v>
      </c>
      <c r="J70" s="23">
        <v>0</v>
      </c>
      <c r="K70" s="23">
        <v>1505.0389102825723</v>
      </c>
      <c r="L70" s="23">
        <v>1505.0389102825723</v>
      </c>
      <c r="M70" s="23">
        <v>1505.0389102825723</v>
      </c>
      <c r="O70" s="25" t="s">
        <v>70</v>
      </c>
      <c r="P70" s="24" t="s">
        <v>29</v>
      </c>
      <c r="Q70" s="23">
        <v>0</v>
      </c>
      <c r="R70" s="23">
        <v>0</v>
      </c>
      <c r="S70" s="23">
        <v>0</v>
      </c>
      <c r="T70" s="23">
        <v>0</v>
      </c>
      <c r="V70" s="25" t="s">
        <v>70</v>
      </c>
      <c r="W70" s="24" t="s">
        <v>29</v>
      </c>
      <c r="X70" s="23">
        <v>0</v>
      </c>
      <c r="Y70" s="23">
        <v>1505.0389102825723</v>
      </c>
      <c r="Z70" s="23">
        <v>1505.0389102825723</v>
      </c>
      <c r="AA70" s="23">
        <v>1505.0389102825723</v>
      </c>
      <c r="AC70" s="25" t="s">
        <v>70</v>
      </c>
      <c r="AD70" s="24" t="s">
        <v>29</v>
      </c>
      <c r="AE70" s="23">
        <v>0</v>
      </c>
      <c r="AF70" s="23">
        <v>0</v>
      </c>
      <c r="AG70" s="23">
        <v>0</v>
      </c>
      <c r="AH70" s="23">
        <v>0</v>
      </c>
    </row>
    <row r="71" spans="1:34" x14ac:dyDescent="0.25">
      <c r="A71" s="25" t="s">
        <v>71</v>
      </c>
      <c r="B71" s="24" t="e">
        <v>#N/A</v>
      </c>
      <c r="C71" s="23">
        <v>0</v>
      </c>
      <c r="D71" s="23">
        <v>0</v>
      </c>
      <c r="E71" s="23">
        <v>0</v>
      </c>
      <c r="F71" s="23">
        <v>0</v>
      </c>
      <c r="H71" s="25" t="s">
        <v>71</v>
      </c>
      <c r="I71" s="24" t="e">
        <v>#N/A</v>
      </c>
      <c r="J71" s="23">
        <v>0</v>
      </c>
      <c r="K71" s="23">
        <v>0</v>
      </c>
      <c r="L71" s="23">
        <v>0</v>
      </c>
      <c r="M71" s="23">
        <v>0</v>
      </c>
      <c r="O71" s="25" t="s">
        <v>71</v>
      </c>
      <c r="P71" s="24" t="e">
        <v>#N/A</v>
      </c>
      <c r="Q71" s="23">
        <v>0</v>
      </c>
      <c r="R71" s="23">
        <v>0</v>
      </c>
      <c r="S71" s="23">
        <v>0</v>
      </c>
      <c r="T71" s="23">
        <v>0</v>
      </c>
      <c r="V71" s="25" t="s">
        <v>71</v>
      </c>
      <c r="W71" s="24" t="e">
        <v>#N/A</v>
      </c>
      <c r="X71" s="23">
        <v>0</v>
      </c>
      <c r="Y71" s="23">
        <v>0</v>
      </c>
      <c r="Z71" s="23">
        <v>0</v>
      </c>
      <c r="AA71" s="23">
        <v>0</v>
      </c>
      <c r="AC71" s="25" t="s">
        <v>71</v>
      </c>
      <c r="AD71" s="24" t="e">
        <v>#N/A</v>
      </c>
      <c r="AE71" s="23">
        <v>0</v>
      </c>
      <c r="AF71" s="23">
        <v>0</v>
      </c>
      <c r="AG71" s="23">
        <v>0</v>
      </c>
      <c r="AH71" s="23">
        <v>0</v>
      </c>
    </row>
    <row r="72" spans="1:34" x14ac:dyDescent="0.25">
      <c r="A72" s="25" t="s">
        <v>72</v>
      </c>
      <c r="B72" s="24" t="e">
        <v>#N/A</v>
      </c>
      <c r="C72" s="23">
        <v>0</v>
      </c>
      <c r="D72" s="23">
        <v>0</v>
      </c>
      <c r="E72" s="23">
        <v>0</v>
      </c>
      <c r="F72" s="23">
        <v>0</v>
      </c>
      <c r="H72" s="25" t="s">
        <v>72</v>
      </c>
      <c r="I72" s="24" t="e">
        <v>#N/A</v>
      </c>
      <c r="J72" s="23">
        <v>0</v>
      </c>
      <c r="K72" s="23">
        <v>0</v>
      </c>
      <c r="L72" s="23">
        <v>0</v>
      </c>
      <c r="M72" s="23">
        <v>0</v>
      </c>
      <c r="O72" s="25" t="s">
        <v>72</v>
      </c>
      <c r="P72" s="24" t="e">
        <v>#N/A</v>
      </c>
      <c r="Q72" s="23">
        <v>0</v>
      </c>
      <c r="R72" s="23">
        <v>0</v>
      </c>
      <c r="S72" s="23">
        <v>0</v>
      </c>
      <c r="T72" s="23">
        <v>0</v>
      </c>
      <c r="V72" s="25" t="s">
        <v>72</v>
      </c>
      <c r="W72" s="24" t="e">
        <v>#N/A</v>
      </c>
      <c r="X72" s="23">
        <v>0</v>
      </c>
      <c r="Y72" s="23">
        <v>0</v>
      </c>
      <c r="Z72" s="23">
        <v>0</v>
      </c>
      <c r="AA72" s="23">
        <v>0</v>
      </c>
      <c r="AC72" s="25" t="s">
        <v>72</v>
      </c>
      <c r="AD72" s="24" t="e">
        <v>#N/A</v>
      </c>
      <c r="AE72" s="23">
        <v>0</v>
      </c>
      <c r="AF72" s="23">
        <v>0</v>
      </c>
      <c r="AG72" s="23">
        <v>0</v>
      </c>
      <c r="AH72" s="23">
        <v>0</v>
      </c>
    </row>
    <row r="73" spans="1:34" x14ac:dyDescent="0.25">
      <c r="A73" s="25" t="s">
        <v>73</v>
      </c>
      <c r="B73" s="24" t="e">
        <v>#N/A</v>
      </c>
      <c r="C73" s="23">
        <v>0</v>
      </c>
      <c r="D73" s="23">
        <v>0</v>
      </c>
      <c r="E73" s="23">
        <v>0</v>
      </c>
      <c r="F73" s="23">
        <v>0</v>
      </c>
      <c r="H73" s="25" t="s">
        <v>73</v>
      </c>
      <c r="I73" s="24" t="e">
        <v>#N/A</v>
      </c>
      <c r="J73" s="23">
        <v>0</v>
      </c>
      <c r="K73" s="23">
        <v>0</v>
      </c>
      <c r="L73" s="23">
        <v>0</v>
      </c>
      <c r="M73" s="23">
        <v>0</v>
      </c>
      <c r="O73" s="25" t="s">
        <v>73</v>
      </c>
      <c r="P73" s="24" t="e">
        <v>#N/A</v>
      </c>
      <c r="Q73" s="23">
        <v>0</v>
      </c>
      <c r="R73" s="23">
        <v>0</v>
      </c>
      <c r="S73" s="23">
        <v>0</v>
      </c>
      <c r="T73" s="23">
        <v>0</v>
      </c>
      <c r="V73" s="25" t="s">
        <v>73</v>
      </c>
      <c r="W73" s="24" t="e">
        <v>#N/A</v>
      </c>
      <c r="X73" s="23">
        <v>0</v>
      </c>
      <c r="Y73" s="23">
        <v>0</v>
      </c>
      <c r="Z73" s="23">
        <v>0</v>
      </c>
      <c r="AA73" s="23">
        <v>0</v>
      </c>
      <c r="AC73" s="25" t="s">
        <v>73</v>
      </c>
      <c r="AD73" s="24" t="e">
        <v>#N/A</v>
      </c>
      <c r="AE73" s="23">
        <v>0</v>
      </c>
      <c r="AF73" s="23">
        <v>0</v>
      </c>
      <c r="AG73" s="23">
        <v>0</v>
      </c>
      <c r="AH73" s="23">
        <v>0</v>
      </c>
    </row>
    <row r="74" spans="1:34" x14ac:dyDescent="0.25">
      <c r="A74" s="25" t="s">
        <v>74</v>
      </c>
      <c r="B74" s="24" t="s">
        <v>28</v>
      </c>
      <c r="C74" s="23">
        <v>642.99651279836792</v>
      </c>
      <c r="D74" s="23">
        <v>642.99651279836792</v>
      </c>
      <c r="E74" s="23">
        <v>642.99651279836792</v>
      </c>
      <c r="F74" s="23">
        <v>642.99651279836792</v>
      </c>
      <c r="H74" s="25" t="s">
        <v>74</v>
      </c>
      <c r="I74" s="24" t="s">
        <v>28</v>
      </c>
      <c r="J74" s="23">
        <v>642.99651279836792</v>
      </c>
      <c r="K74" s="23">
        <v>642.99651279836792</v>
      </c>
      <c r="L74" s="23">
        <v>642.99651279836792</v>
      </c>
      <c r="M74" s="23">
        <v>642.99651279836792</v>
      </c>
      <c r="O74" s="25" t="s">
        <v>74</v>
      </c>
      <c r="P74" s="24" t="s">
        <v>28</v>
      </c>
      <c r="Q74" s="23">
        <v>642.99651279836792</v>
      </c>
      <c r="R74" s="23">
        <v>642.99651279836792</v>
      </c>
      <c r="S74" s="23">
        <v>642.99651279836792</v>
      </c>
      <c r="T74" s="23">
        <v>642.99651279836792</v>
      </c>
      <c r="V74" s="25" t="s">
        <v>74</v>
      </c>
      <c r="W74" s="24" t="s">
        <v>28</v>
      </c>
      <c r="X74" s="23">
        <v>61.908329536356533</v>
      </c>
      <c r="Y74" s="23">
        <v>61.908329536356533</v>
      </c>
      <c r="Z74" s="23">
        <v>61.908329536356533</v>
      </c>
      <c r="AA74" s="23">
        <v>61.908329536356533</v>
      </c>
      <c r="AC74" s="25" t="s">
        <v>74</v>
      </c>
      <c r="AD74" s="24" t="s">
        <v>28</v>
      </c>
      <c r="AE74" s="23">
        <v>61.908329536356533</v>
      </c>
      <c r="AF74" s="23">
        <v>61.908329536356533</v>
      </c>
      <c r="AG74" s="23">
        <v>61.908329536356533</v>
      </c>
      <c r="AH74" s="23">
        <v>61.908329536356533</v>
      </c>
    </row>
    <row r="75" spans="1:34" x14ac:dyDescent="0.25">
      <c r="A75" s="25" t="s">
        <v>75</v>
      </c>
      <c r="B75" s="24" t="s">
        <v>21</v>
      </c>
      <c r="C75" s="23">
        <v>0</v>
      </c>
      <c r="D75" s="23">
        <v>0</v>
      </c>
      <c r="E75" s="23">
        <v>0</v>
      </c>
      <c r="F75" s="23">
        <v>0</v>
      </c>
      <c r="H75" s="25" t="s">
        <v>75</v>
      </c>
      <c r="I75" s="24" t="s">
        <v>21</v>
      </c>
      <c r="J75" s="23">
        <v>0</v>
      </c>
      <c r="K75" s="23">
        <v>0</v>
      </c>
      <c r="L75" s="23">
        <v>0</v>
      </c>
      <c r="M75" s="23">
        <v>0</v>
      </c>
      <c r="O75" s="25" t="s">
        <v>75</v>
      </c>
      <c r="P75" s="24" t="s">
        <v>21</v>
      </c>
      <c r="Q75" s="23">
        <v>0</v>
      </c>
      <c r="R75" s="23">
        <v>0</v>
      </c>
      <c r="S75" s="23">
        <v>0</v>
      </c>
      <c r="T75" s="23">
        <v>0</v>
      </c>
      <c r="V75" s="25" t="s">
        <v>75</v>
      </c>
      <c r="W75" s="24" t="s">
        <v>21</v>
      </c>
      <c r="X75" s="23">
        <v>0</v>
      </c>
      <c r="Y75" s="23">
        <v>0</v>
      </c>
      <c r="Z75" s="23">
        <v>0</v>
      </c>
      <c r="AA75" s="23">
        <v>0</v>
      </c>
      <c r="AC75" s="25" t="s">
        <v>75</v>
      </c>
      <c r="AD75" s="24" t="s">
        <v>21</v>
      </c>
      <c r="AE75" s="23">
        <v>0</v>
      </c>
      <c r="AF75" s="23">
        <v>0</v>
      </c>
      <c r="AG75" s="23">
        <v>0</v>
      </c>
      <c r="AH75" s="23">
        <v>0</v>
      </c>
    </row>
    <row r="76" spans="1:34" x14ac:dyDescent="0.25">
      <c r="A76" s="25" t="s">
        <v>76</v>
      </c>
      <c r="B76" s="24" t="s">
        <v>34</v>
      </c>
      <c r="C76" s="23">
        <v>160.14912049185486</v>
      </c>
      <c r="D76" s="23">
        <v>160.14912049185486</v>
      </c>
      <c r="E76" s="23">
        <v>160.14912049185486</v>
      </c>
      <c r="F76" s="23">
        <v>160.14912049185486</v>
      </c>
      <c r="H76" s="25" t="s">
        <v>76</v>
      </c>
      <c r="I76" s="24" t="s">
        <v>34</v>
      </c>
      <c r="J76" s="23">
        <v>160.14912049185486</v>
      </c>
      <c r="K76" s="23">
        <v>160.14912049185486</v>
      </c>
      <c r="L76" s="23">
        <v>160.14912049185486</v>
      </c>
      <c r="M76" s="23">
        <v>160.14912049185486</v>
      </c>
      <c r="O76" s="25" t="s">
        <v>76</v>
      </c>
      <c r="P76" s="24" t="s">
        <v>34</v>
      </c>
      <c r="Q76" s="23">
        <v>160.14912049185486</v>
      </c>
      <c r="R76" s="23">
        <v>160.14912049185486</v>
      </c>
      <c r="S76" s="23">
        <v>160.14912049185486</v>
      </c>
      <c r="T76" s="23">
        <v>160.14912049185486</v>
      </c>
      <c r="V76" s="25" t="s">
        <v>76</v>
      </c>
      <c r="W76" s="24" t="s">
        <v>34</v>
      </c>
      <c r="X76" s="23">
        <v>200.18640061481858</v>
      </c>
      <c r="Y76" s="23">
        <v>200.18640061481858</v>
      </c>
      <c r="Z76" s="23">
        <v>200.18640061481858</v>
      </c>
      <c r="AA76" s="23">
        <v>200.18640061481858</v>
      </c>
      <c r="AC76" s="25" t="s">
        <v>76</v>
      </c>
      <c r="AD76" s="24" t="s">
        <v>34</v>
      </c>
      <c r="AE76" s="23">
        <v>200.18640061481858</v>
      </c>
      <c r="AF76" s="23">
        <v>200.18640061481858</v>
      </c>
      <c r="AG76" s="23">
        <v>200.18640061481858</v>
      </c>
      <c r="AH76" s="23">
        <v>200.18640061481858</v>
      </c>
    </row>
    <row r="77" spans="1:34" x14ac:dyDescent="0.25">
      <c r="A77" s="25" t="s">
        <v>78</v>
      </c>
      <c r="B77" s="24" t="s">
        <v>50</v>
      </c>
      <c r="C77" s="23">
        <v>0</v>
      </c>
      <c r="D77" s="23">
        <v>0</v>
      </c>
      <c r="E77" s="23">
        <v>0</v>
      </c>
      <c r="F77" s="23">
        <v>0</v>
      </c>
      <c r="H77" s="25" t="s">
        <v>78</v>
      </c>
      <c r="I77" s="24" t="s">
        <v>50</v>
      </c>
      <c r="J77" s="23">
        <v>0</v>
      </c>
      <c r="K77" s="23">
        <v>0</v>
      </c>
      <c r="L77" s="23">
        <v>0</v>
      </c>
      <c r="M77" s="23">
        <v>0</v>
      </c>
      <c r="O77" s="25" t="s">
        <v>78</v>
      </c>
      <c r="P77" s="24" t="s">
        <v>50</v>
      </c>
      <c r="Q77" s="23">
        <v>0</v>
      </c>
      <c r="R77" s="23">
        <v>0</v>
      </c>
      <c r="S77" s="23">
        <v>0</v>
      </c>
      <c r="T77" s="23">
        <v>0</v>
      </c>
      <c r="V77" s="25" t="s">
        <v>78</v>
      </c>
      <c r="W77" s="24" t="s">
        <v>50</v>
      </c>
      <c r="X77" s="23">
        <v>0</v>
      </c>
      <c r="Y77" s="23">
        <v>0</v>
      </c>
      <c r="Z77" s="23">
        <v>0</v>
      </c>
      <c r="AA77" s="23">
        <v>0</v>
      </c>
      <c r="AC77" s="25" t="s">
        <v>78</v>
      </c>
      <c r="AD77" s="24" t="s">
        <v>50</v>
      </c>
      <c r="AE77" s="23">
        <v>0</v>
      </c>
      <c r="AF77" s="23">
        <v>0</v>
      </c>
      <c r="AG77" s="23">
        <v>0</v>
      </c>
      <c r="AH77" s="23">
        <v>0</v>
      </c>
    </row>
    <row r="78" spans="1:34" x14ac:dyDescent="0.25">
      <c r="A78" s="25" t="s">
        <v>79</v>
      </c>
      <c r="B78" s="24" t="e">
        <v>#N/A</v>
      </c>
      <c r="C78" s="23">
        <v>0</v>
      </c>
      <c r="D78" s="23">
        <v>0</v>
      </c>
      <c r="E78" s="23">
        <v>0</v>
      </c>
      <c r="F78" s="23">
        <v>0</v>
      </c>
      <c r="H78" s="25" t="s">
        <v>79</v>
      </c>
      <c r="I78" s="24" t="e">
        <v>#N/A</v>
      </c>
      <c r="J78" s="23">
        <v>0</v>
      </c>
      <c r="K78" s="23">
        <v>0</v>
      </c>
      <c r="L78" s="23">
        <v>0</v>
      </c>
      <c r="M78" s="23">
        <v>0</v>
      </c>
      <c r="O78" s="25" t="s">
        <v>79</v>
      </c>
      <c r="P78" s="24" t="e">
        <v>#N/A</v>
      </c>
      <c r="Q78" s="23">
        <v>0</v>
      </c>
      <c r="R78" s="23">
        <v>0</v>
      </c>
      <c r="S78" s="23">
        <v>0</v>
      </c>
      <c r="T78" s="23">
        <v>0</v>
      </c>
      <c r="V78" s="25" t="s">
        <v>79</v>
      </c>
      <c r="W78" s="24" t="e">
        <v>#N/A</v>
      </c>
      <c r="X78" s="23">
        <v>0</v>
      </c>
      <c r="Y78" s="23">
        <v>0</v>
      </c>
      <c r="Z78" s="23">
        <v>0</v>
      </c>
      <c r="AA78" s="23">
        <v>0</v>
      </c>
      <c r="AC78" s="25" t="s">
        <v>79</v>
      </c>
      <c r="AD78" s="24" t="e">
        <v>#N/A</v>
      </c>
      <c r="AE78" s="23">
        <v>0</v>
      </c>
      <c r="AF78" s="23">
        <v>0</v>
      </c>
      <c r="AG78" s="23">
        <v>0</v>
      </c>
      <c r="AH78" s="23">
        <v>0</v>
      </c>
    </row>
    <row r="79" spans="1:34" x14ac:dyDescent="0.25">
      <c r="A79" s="25" t="s">
        <v>80</v>
      </c>
      <c r="B79" s="24" t="e">
        <v>#N/A</v>
      </c>
      <c r="C79" s="23">
        <v>0</v>
      </c>
      <c r="D79" s="23">
        <v>0</v>
      </c>
      <c r="E79" s="23">
        <v>0</v>
      </c>
      <c r="F79" s="23">
        <v>0</v>
      </c>
      <c r="H79" s="25" t="s">
        <v>80</v>
      </c>
      <c r="I79" s="24" t="e">
        <v>#N/A</v>
      </c>
      <c r="J79" s="23">
        <v>0</v>
      </c>
      <c r="K79" s="23">
        <v>0</v>
      </c>
      <c r="L79" s="23">
        <v>0</v>
      </c>
      <c r="M79" s="23">
        <v>0</v>
      </c>
      <c r="O79" s="25" t="s">
        <v>80</v>
      </c>
      <c r="P79" s="24" t="e">
        <v>#N/A</v>
      </c>
      <c r="Q79" s="23">
        <v>0</v>
      </c>
      <c r="R79" s="23">
        <v>0</v>
      </c>
      <c r="S79" s="23">
        <v>0</v>
      </c>
      <c r="T79" s="23">
        <v>0</v>
      </c>
      <c r="V79" s="25" t="s">
        <v>80</v>
      </c>
      <c r="W79" s="24" t="e">
        <v>#N/A</v>
      </c>
      <c r="X79" s="23">
        <v>0</v>
      </c>
      <c r="Y79" s="23">
        <v>0</v>
      </c>
      <c r="Z79" s="23">
        <v>0</v>
      </c>
      <c r="AA79" s="23">
        <v>0</v>
      </c>
      <c r="AC79" s="25" t="s">
        <v>80</v>
      </c>
      <c r="AD79" s="24" t="e">
        <v>#N/A</v>
      </c>
      <c r="AE79" s="23">
        <v>0</v>
      </c>
      <c r="AF79" s="23">
        <v>0</v>
      </c>
      <c r="AG79" s="23">
        <v>0</v>
      </c>
      <c r="AH79" s="23">
        <v>0</v>
      </c>
    </row>
    <row r="80" spans="1:34" x14ac:dyDescent="0.25">
      <c r="A80" s="25" t="s">
        <v>81</v>
      </c>
      <c r="B80" s="24" t="s">
        <v>59</v>
      </c>
      <c r="C80" s="23">
        <v>0</v>
      </c>
      <c r="D80" s="23">
        <v>0</v>
      </c>
      <c r="E80" s="23">
        <v>0</v>
      </c>
      <c r="F80" s="23">
        <v>0</v>
      </c>
      <c r="H80" s="25" t="s">
        <v>81</v>
      </c>
      <c r="I80" s="24" t="s">
        <v>59</v>
      </c>
      <c r="J80" s="23">
        <v>0</v>
      </c>
      <c r="K80" s="23">
        <v>0</v>
      </c>
      <c r="L80" s="23">
        <v>0</v>
      </c>
      <c r="M80" s="23">
        <v>0</v>
      </c>
      <c r="O80" s="25" t="s">
        <v>81</v>
      </c>
      <c r="P80" s="24" t="s">
        <v>59</v>
      </c>
      <c r="Q80" s="23">
        <v>0</v>
      </c>
      <c r="R80" s="23">
        <v>0</v>
      </c>
      <c r="S80" s="23">
        <v>0</v>
      </c>
      <c r="T80" s="23">
        <v>0</v>
      </c>
      <c r="V80" s="25" t="s">
        <v>81</v>
      </c>
      <c r="W80" s="24" t="s">
        <v>59</v>
      </c>
      <c r="X80" s="23">
        <v>0</v>
      </c>
      <c r="Y80" s="23">
        <v>0</v>
      </c>
      <c r="Z80" s="23">
        <v>0</v>
      </c>
      <c r="AA80" s="23">
        <v>0</v>
      </c>
      <c r="AC80" s="25" t="s">
        <v>81</v>
      </c>
      <c r="AD80" s="24" t="s">
        <v>59</v>
      </c>
      <c r="AE80" s="23">
        <v>0</v>
      </c>
      <c r="AF80" s="23">
        <v>0</v>
      </c>
      <c r="AG80" s="23">
        <v>0</v>
      </c>
      <c r="AH80" s="23">
        <v>0</v>
      </c>
    </row>
    <row r="81" spans="1:34" x14ac:dyDescent="0.25">
      <c r="A81" s="25" t="s">
        <v>82</v>
      </c>
      <c r="B81" s="24" t="e">
        <v>#N/A</v>
      </c>
      <c r="C81" s="23">
        <v>0</v>
      </c>
      <c r="D81" s="23">
        <v>0</v>
      </c>
      <c r="E81" s="23">
        <v>0</v>
      </c>
      <c r="F81" s="23">
        <v>0</v>
      </c>
      <c r="H81" s="25" t="s">
        <v>82</v>
      </c>
      <c r="I81" s="24" t="e">
        <v>#N/A</v>
      </c>
      <c r="J81" s="23">
        <v>0</v>
      </c>
      <c r="K81" s="23">
        <v>0</v>
      </c>
      <c r="L81" s="23">
        <v>0</v>
      </c>
      <c r="M81" s="23">
        <v>0</v>
      </c>
      <c r="O81" s="25" t="s">
        <v>82</v>
      </c>
      <c r="P81" s="24" t="e">
        <v>#N/A</v>
      </c>
      <c r="Q81" s="23">
        <v>0</v>
      </c>
      <c r="R81" s="23">
        <v>0</v>
      </c>
      <c r="S81" s="23">
        <v>0</v>
      </c>
      <c r="T81" s="23">
        <v>0</v>
      </c>
      <c r="V81" s="25" t="s">
        <v>82</v>
      </c>
      <c r="W81" s="24" t="e">
        <v>#N/A</v>
      </c>
      <c r="X81" s="23">
        <v>0</v>
      </c>
      <c r="Y81" s="23">
        <v>0</v>
      </c>
      <c r="Z81" s="23">
        <v>0</v>
      </c>
      <c r="AA81" s="23">
        <v>0</v>
      </c>
      <c r="AC81" s="25" t="s">
        <v>82</v>
      </c>
      <c r="AD81" s="24" t="e">
        <v>#N/A</v>
      </c>
      <c r="AE81" s="23">
        <v>0</v>
      </c>
      <c r="AF81" s="23">
        <v>0</v>
      </c>
      <c r="AG81" s="23">
        <v>0</v>
      </c>
      <c r="AH81" s="23">
        <v>0</v>
      </c>
    </row>
    <row r="82" spans="1:34" x14ac:dyDescent="0.25">
      <c r="A82" s="25" t="s">
        <v>84</v>
      </c>
      <c r="B82" s="24" t="s">
        <v>67</v>
      </c>
      <c r="C82" s="23">
        <v>0</v>
      </c>
      <c r="D82" s="23">
        <v>0</v>
      </c>
      <c r="E82" s="23">
        <v>0</v>
      </c>
      <c r="F82" s="23">
        <v>0</v>
      </c>
      <c r="H82" s="25" t="s">
        <v>84</v>
      </c>
      <c r="I82" s="24" t="s">
        <v>67</v>
      </c>
      <c r="J82" s="23">
        <v>0</v>
      </c>
      <c r="K82" s="23">
        <v>0</v>
      </c>
      <c r="L82" s="23">
        <v>0</v>
      </c>
      <c r="M82" s="23">
        <v>0</v>
      </c>
      <c r="O82" s="25" t="s">
        <v>84</v>
      </c>
      <c r="P82" s="24" t="s">
        <v>67</v>
      </c>
      <c r="Q82" s="23">
        <v>0</v>
      </c>
      <c r="R82" s="23">
        <v>0</v>
      </c>
      <c r="S82" s="23">
        <v>0</v>
      </c>
      <c r="T82" s="23">
        <v>0</v>
      </c>
      <c r="V82" s="25" t="s">
        <v>84</v>
      </c>
      <c r="W82" s="24" t="s">
        <v>67</v>
      </c>
      <c r="X82" s="23">
        <v>0</v>
      </c>
      <c r="Y82" s="23">
        <v>0</v>
      </c>
      <c r="Z82" s="23">
        <v>0</v>
      </c>
      <c r="AA82" s="23">
        <v>0</v>
      </c>
      <c r="AC82" s="25" t="s">
        <v>84</v>
      </c>
      <c r="AD82" s="24" t="s">
        <v>67</v>
      </c>
      <c r="AE82" s="23">
        <v>0</v>
      </c>
      <c r="AF82" s="23">
        <v>0</v>
      </c>
      <c r="AG82" s="23">
        <v>0</v>
      </c>
      <c r="AH82" s="23">
        <v>0</v>
      </c>
    </row>
    <row r="83" spans="1:34" x14ac:dyDescent="0.25">
      <c r="A83" s="25" t="s">
        <v>85</v>
      </c>
      <c r="B83" s="24" t="e">
        <v>#N/A</v>
      </c>
      <c r="C83" s="23">
        <v>0</v>
      </c>
      <c r="D83" s="23">
        <v>0</v>
      </c>
      <c r="E83" s="23">
        <v>0</v>
      </c>
      <c r="F83" s="23">
        <v>0</v>
      </c>
      <c r="H83" s="25" t="s">
        <v>85</v>
      </c>
      <c r="I83" s="24" t="e">
        <v>#N/A</v>
      </c>
      <c r="J83" s="23">
        <v>0</v>
      </c>
      <c r="K83" s="23">
        <v>0</v>
      </c>
      <c r="L83" s="23">
        <v>0</v>
      </c>
      <c r="M83" s="23">
        <v>0</v>
      </c>
      <c r="O83" s="25" t="s">
        <v>85</v>
      </c>
      <c r="P83" s="24" t="e">
        <v>#N/A</v>
      </c>
      <c r="Q83" s="23">
        <v>0</v>
      </c>
      <c r="R83" s="23">
        <v>0</v>
      </c>
      <c r="S83" s="23">
        <v>0</v>
      </c>
      <c r="T83" s="23">
        <v>0</v>
      </c>
      <c r="V83" s="25" t="s">
        <v>85</v>
      </c>
      <c r="W83" s="24" t="e">
        <v>#N/A</v>
      </c>
      <c r="X83" s="23">
        <v>0</v>
      </c>
      <c r="Y83" s="23">
        <v>0</v>
      </c>
      <c r="Z83" s="23">
        <v>0</v>
      </c>
      <c r="AA83" s="23">
        <v>0</v>
      </c>
      <c r="AC83" s="25" t="s">
        <v>85</v>
      </c>
      <c r="AD83" s="24" t="e">
        <v>#N/A</v>
      </c>
      <c r="AE83" s="23">
        <v>0</v>
      </c>
      <c r="AF83" s="23">
        <v>0</v>
      </c>
      <c r="AG83" s="23">
        <v>0</v>
      </c>
      <c r="AH83" s="23">
        <v>0</v>
      </c>
    </row>
    <row r="84" spans="1:34" x14ac:dyDescent="0.25">
      <c r="A84" s="25" t="s">
        <v>86</v>
      </c>
      <c r="B84" s="24" t="e">
        <v>#N/A</v>
      </c>
      <c r="C84" s="23">
        <v>0</v>
      </c>
      <c r="D84" s="23">
        <v>0</v>
      </c>
      <c r="E84" s="23">
        <v>0</v>
      </c>
      <c r="F84" s="23">
        <v>0</v>
      </c>
      <c r="H84" s="25" t="s">
        <v>86</v>
      </c>
      <c r="I84" s="24" t="e">
        <v>#N/A</v>
      </c>
      <c r="J84" s="23">
        <v>0</v>
      </c>
      <c r="K84" s="23">
        <v>0</v>
      </c>
      <c r="L84" s="23">
        <v>0</v>
      </c>
      <c r="M84" s="23">
        <v>0</v>
      </c>
      <c r="O84" s="25" t="s">
        <v>86</v>
      </c>
      <c r="P84" s="24" t="e">
        <v>#N/A</v>
      </c>
      <c r="Q84" s="23">
        <v>0</v>
      </c>
      <c r="R84" s="23">
        <v>0</v>
      </c>
      <c r="S84" s="23">
        <v>0</v>
      </c>
      <c r="T84" s="23">
        <v>0</v>
      </c>
      <c r="V84" s="25" t="s">
        <v>86</v>
      </c>
      <c r="W84" s="24" t="e">
        <v>#N/A</v>
      </c>
      <c r="X84" s="23">
        <v>0</v>
      </c>
      <c r="Y84" s="23">
        <v>0</v>
      </c>
      <c r="Z84" s="23">
        <v>0</v>
      </c>
      <c r="AA84" s="23">
        <v>0</v>
      </c>
      <c r="AC84" s="25" t="s">
        <v>86</v>
      </c>
      <c r="AD84" s="24" t="e">
        <v>#N/A</v>
      </c>
      <c r="AE84" s="23">
        <v>0</v>
      </c>
      <c r="AF84" s="23">
        <v>0</v>
      </c>
      <c r="AG84" s="23">
        <v>0</v>
      </c>
      <c r="AH84" s="23">
        <v>0</v>
      </c>
    </row>
    <row r="85" spans="1:34" x14ac:dyDescent="0.25">
      <c r="A85" s="25" t="s">
        <v>87</v>
      </c>
      <c r="B85" s="24" t="s">
        <v>20</v>
      </c>
      <c r="C85" s="23">
        <v>0</v>
      </c>
      <c r="D85" s="23">
        <v>0</v>
      </c>
      <c r="E85" s="23">
        <v>0</v>
      </c>
      <c r="F85" s="23">
        <v>280.74378473029913</v>
      </c>
      <c r="H85" s="25" t="s">
        <v>87</v>
      </c>
      <c r="I85" s="24" t="s">
        <v>20</v>
      </c>
      <c r="J85" s="23">
        <v>0</v>
      </c>
      <c r="K85" s="23">
        <v>0</v>
      </c>
      <c r="L85" s="23">
        <v>0</v>
      </c>
      <c r="M85" s="23">
        <v>1500.0033624308105</v>
      </c>
      <c r="O85" s="25" t="s">
        <v>87</v>
      </c>
      <c r="P85" s="24" t="s">
        <v>20</v>
      </c>
      <c r="Q85" s="23">
        <v>0</v>
      </c>
      <c r="R85" s="23">
        <v>0</v>
      </c>
      <c r="S85" s="23">
        <v>0</v>
      </c>
      <c r="T85" s="23">
        <v>840.24146912317644</v>
      </c>
      <c r="V85" s="25" t="s">
        <v>87</v>
      </c>
      <c r="W85" s="24" t="s">
        <v>20</v>
      </c>
      <c r="X85" s="23">
        <v>0</v>
      </c>
      <c r="Y85" s="23">
        <v>0</v>
      </c>
      <c r="Z85" s="23">
        <v>0</v>
      </c>
      <c r="AA85" s="23">
        <v>860.75028456988696</v>
      </c>
      <c r="AC85" s="25" t="s">
        <v>87</v>
      </c>
      <c r="AD85" s="24" t="s">
        <v>20</v>
      </c>
      <c r="AE85" s="23">
        <v>0</v>
      </c>
      <c r="AF85" s="23">
        <v>0</v>
      </c>
      <c r="AG85" s="23">
        <v>0</v>
      </c>
      <c r="AH85" s="23">
        <v>860.75028456988696</v>
      </c>
    </row>
    <row r="86" spans="1:34" x14ac:dyDescent="0.25">
      <c r="A86" s="25" t="s">
        <v>88</v>
      </c>
      <c r="B86" s="24" t="e">
        <v>#N/A</v>
      </c>
      <c r="C86" s="23">
        <v>0</v>
      </c>
      <c r="D86" s="23">
        <v>0</v>
      </c>
      <c r="E86" s="23">
        <v>0</v>
      </c>
      <c r="F86" s="23">
        <v>0</v>
      </c>
      <c r="H86" s="25" t="s">
        <v>88</v>
      </c>
      <c r="I86" s="24" t="e">
        <v>#N/A</v>
      </c>
      <c r="J86" s="23">
        <v>0</v>
      </c>
      <c r="K86" s="23">
        <v>0</v>
      </c>
      <c r="L86" s="23">
        <v>0</v>
      </c>
      <c r="M86" s="23">
        <v>0</v>
      </c>
      <c r="O86" s="25" t="s">
        <v>88</v>
      </c>
      <c r="P86" s="24" t="e">
        <v>#N/A</v>
      </c>
      <c r="Q86" s="23">
        <v>0</v>
      </c>
      <c r="R86" s="23">
        <v>0</v>
      </c>
      <c r="S86" s="23">
        <v>0</v>
      </c>
      <c r="T86" s="23">
        <v>0</v>
      </c>
      <c r="V86" s="25" t="s">
        <v>88</v>
      </c>
      <c r="W86" s="24" t="e">
        <v>#N/A</v>
      </c>
      <c r="X86" s="23">
        <v>0</v>
      </c>
      <c r="Y86" s="23">
        <v>0</v>
      </c>
      <c r="Z86" s="23">
        <v>0</v>
      </c>
      <c r="AA86" s="23">
        <v>0</v>
      </c>
      <c r="AC86" s="25" t="s">
        <v>88</v>
      </c>
      <c r="AD86" s="24" t="e">
        <v>#N/A</v>
      </c>
      <c r="AE86" s="23">
        <v>0</v>
      </c>
      <c r="AF86" s="23">
        <v>0</v>
      </c>
      <c r="AG86" s="23">
        <v>0</v>
      </c>
      <c r="AH86" s="23">
        <v>0</v>
      </c>
    </row>
    <row r="87" spans="1:34" x14ac:dyDescent="0.25">
      <c r="A87" s="25" t="s">
        <v>89</v>
      </c>
      <c r="B87" s="24" t="e">
        <v>#N/A</v>
      </c>
      <c r="C87" s="23">
        <v>0</v>
      </c>
      <c r="D87" s="23">
        <v>0</v>
      </c>
      <c r="E87" s="23">
        <v>0</v>
      </c>
      <c r="F87" s="23">
        <v>0</v>
      </c>
      <c r="H87" s="25" t="s">
        <v>89</v>
      </c>
      <c r="I87" s="24" t="e">
        <v>#N/A</v>
      </c>
      <c r="J87" s="23">
        <v>0</v>
      </c>
      <c r="K87" s="23">
        <v>0</v>
      </c>
      <c r="L87" s="23">
        <v>0</v>
      </c>
      <c r="M87" s="23">
        <v>0</v>
      </c>
      <c r="O87" s="25" t="s">
        <v>89</v>
      </c>
      <c r="P87" s="24" t="e">
        <v>#N/A</v>
      </c>
      <c r="Q87" s="23">
        <v>0</v>
      </c>
      <c r="R87" s="23">
        <v>0</v>
      </c>
      <c r="S87" s="23">
        <v>0</v>
      </c>
      <c r="T87" s="23">
        <v>0</v>
      </c>
      <c r="V87" s="25" t="s">
        <v>89</v>
      </c>
      <c r="W87" s="24" t="e">
        <v>#N/A</v>
      </c>
      <c r="X87" s="23">
        <v>0</v>
      </c>
      <c r="Y87" s="23">
        <v>0</v>
      </c>
      <c r="Z87" s="23">
        <v>0</v>
      </c>
      <c r="AA87" s="23">
        <v>0</v>
      </c>
      <c r="AC87" s="25" t="s">
        <v>89</v>
      </c>
      <c r="AD87" s="24" t="e">
        <v>#N/A</v>
      </c>
      <c r="AE87" s="23">
        <v>0</v>
      </c>
      <c r="AF87" s="23">
        <v>0</v>
      </c>
      <c r="AG87" s="23">
        <v>0</v>
      </c>
      <c r="AH87" s="23">
        <v>0</v>
      </c>
    </row>
    <row r="88" spans="1:34" x14ac:dyDescent="0.25">
      <c r="A88" s="25" t="s">
        <v>90</v>
      </c>
      <c r="B88" s="24" t="e">
        <v>#N/A</v>
      </c>
      <c r="C88" s="23">
        <v>0</v>
      </c>
      <c r="D88" s="23">
        <v>0</v>
      </c>
      <c r="E88" s="23">
        <v>0</v>
      </c>
      <c r="F88" s="23">
        <v>0</v>
      </c>
      <c r="H88" s="25" t="s">
        <v>90</v>
      </c>
      <c r="I88" s="24" t="e">
        <v>#N/A</v>
      </c>
      <c r="J88" s="23">
        <v>0</v>
      </c>
      <c r="K88" s="23">
        <v>0</v>
      </c>
      <c r="L88" s="23">
        <v>0</v>
      </c>
      <c r="M88" s="23">
        <v>0</v>
      </c>
      <c r="O88" s="25" t="s">
        <v>90</v>
      </c>
      <c r="P88" s="24" t="s">
        <v>29</v>
      </c>
      <c r="Q88" s="23">
        <v>0</v>
      </c>
      <c r="R88" s="23">
        <v>0</v>
      </c>
      <c r="S88" s="23">
        <v>1286.8904727266781</v>
      </c>
      <c r="T88" s="23">
        <v>1943.9553965908231</v>
      </c>
      <c r="V88" s="25" t="s">
        <v>90</v>
      </c>
      <c r="W88" s="24" t="e">
        <v>#N/A</v>
      </c>
      <c r="X88" s="23">
        <v>0</v>
      </c>
      <c r="Y88" s="23">
        <v>0</v>
      </c>
      <c r="Z88" s="23">
        <v>0</v>
      </c>
      <c r="AA88" s="23">
        <v>0</v>
      </c>
      <c r="AC88" s="25" t="s">
        <v>90</v>
      </c>
      <c r="AD88" s="24" t="s">
        <v>29</v>
      </c>
      <c r="AE88" s="23">
        <v>0</v>
      </c>
      <c r="AF88" s="23">
        <v>0</v>
      </c>
      <c r="AG88" s="23">
        <v>1943.9553965908231</v>
      </c>
      <c r="AH88" s="23">
        <v>1943.9553965908231</v>
      </c>
    </row>
    <row r="89" spans="1:34" x14ac:dyDescent="0.25">
      <c r="A89" s="25" t="s">
        <v>91</v>
      </c>
      <c r="B89" s="24" t="s">
        <v>29</v>
      </c>
      <c r="C89" s="23">
        <v>0</v>
      </c>
      <c r="D89" s="23">
        <v>0</v>
      </c>
      <c r="E89" s="23">
        <v>0</v>
      </c>
      <c r="F89" s="23">
        <v>0</v>
      </c>
      <c r="H89" s="25" t="s">
        <v>91</v>
      </c>
      <c r="I89" s="24" t="s">
        <v>29</v>
      </c>
      <c r="J89" s="23">
        <v>0</v>
      </c>
      <c r="K89" s="23">
        <v>0</v>
      </c>
      <c r="L89" s="23">
        <v>0</v>
      </c>
      <c r="M89" s="23">
        <v>442.03274738584958</v>
      </c>
      <c r="O89" s="25" t="s">
        <v>91</v>
      </c>
      <c r="P89" s="24" t="s">
        <v>29</v>
      </c>
      <c r="Q89" s="23">
        <v>0</v>
      </c>
      <c r="R89" s="23">
        <v>0</v>
      </c>
      <c r="S89" s="23">
        <v>0</v>
      </c>
      <c r="T89" s="23">
        <v>0</v>
      </c>
      <c r="V89" s="25" t="s">
        <v>91</v>
      </c>
      <c r="W89" s="24" t="s">
        <v>29</v>
      </c>
      <c r="X89" s="23">
        <v>0</v>
      </c>
      <c r="Y89" s="23">
        <v>0</v>
      </c>
      <c r="Z89" s="23">
        <v>0</v>
      </c>
      <c r="AA89" s="23">
        <v>442.03274738584958</v>
      </c>
      <c r="AC89" s="25" t="s">
        <v>91</v>
      </c>
      <c r="AD89" s="24" t="s">
        <v>29</v>
      </c>
      <c r="AE89" s="23">
        <v>0</v>
      </c>
      <c r="AF89" s="23">
        <v>0</v>
      </c>
      <c r="AG89" s="23">
        <v>0</v>
      </c>
      <c r="AH89" s="23">
        <v>0</v>
      </c>
    </row>
    <row r="90" spans="1:34" x14ac:dyDescent="0.25">
      <c r="A90" s="25" t="s">
        <v>92</v>
      </c>
      <c r="B90" s="24" t="e">
        <v>#N/A</v>
      </c>
      <c r="C90" s="23">
        <v>0</v>
      </c>
      <c r="D90" s="23">
        <v>0</v>
      </c>
      <c r="E90" s="23">
        <v>0</v>
      </c>
      <c r="F90" s="23">
        <v>0</v>
      </c>
      <c r="H90" s="25" t="s">
        <v>92</v>
      </c>
      <c r="I90" s="24" t="e">
        <v>#N/A</v>
      </c>
      <c r="J90" s="23">
        <v>0</v>
      </c>
      <c r="K90" s="23">
        <v>0</v>
      </c>
      <c r="L90" s="23">
        <v>0</v>
      </c>
      <c r="M90" s="23">
        <v>0</v>
      </c>
      <c r="O90" s="25" t="s">
        <v>92</v>
      </c>
      <c r="P90" s="24" t="e">
        <v>#N/A</v>
      </c>
      <c r="Q90" s="23">
        <v>0</v>
      </c>
      <c r="R90" s="23">
        <v>0</v>
      </c>
      <c r="S90" s="23">
        <v>0</v>
      </c>
      <c r="T90" s="23">
        <v>0</v>
      </c>
      <c r="V90" s="25" t="s">
        <v>92</v>
      </c>
      <c r="W90" s="24" t="e">
        <v>#N/A</v>
      </c>
      <c r="X90" s="23">
        <v>0</v>
      </c>
      <c r="Y90" s="23">
        <v>0</v>
      </c>
      <c r="Z90" s="23">
        <v>0</v>
      </c>
      <c r="AA90" s="23">
        <v>0</v>
      </c>
      <c r="AC90" s="25" t="s">
        <v>92</v>
      </c>
      <c r="AD90" s="24" t="e">
        <v>#N/A</v>
      </c>
      <c r="AE90" s="23">
        <v>0</v>
      </c>
      <c r="AF90" s="23">
        <v>0</v>
      </c>
      <c r="AG90" s="23">
        <v>0</v>
      </c>
      <c r="AH90" s="23">
        <v>0</v>
      </c>
    </row>
    <row r="91" spans="1:34" x14ac:dyDescent="0.25">
      <c r="A91" s="25" t="s">
        <v>93</v>
      </c>
      <c r="B91" s="24" t="e">
        <v>#N/A</v>
      </c>
      <c r="C91" s="23">
        <v>0</v>
      </c>
      <c r="D91" s="23">
        <v>0</v>
      </c>
      <c r="E91" s="23">
        <v>0</v>
      </c>
      <c r="F91" s="23">
        <v>0</v>
      </c>
      <c r="H91" s="25" t="s">
        <v>93</v>
      </c>
      <c r="I91" s="24" t="e">
        <v>#N/A</v>
      </c>
      <c r="J91" s="23">
        <v>0</v>
      </c>
      <c r="K91" s="23">
        <v>0</v>
      </c>
      <c r="L91" s="23">
        <v>0</v>
      </c>
      <c r="M91" s="23">
        <v>0</v>
      </c>
      <c r="O91" s="25" t="s">
        <v>93</v>
      </c>
      <c r="P91" s="24" t="s">
        <v>59</v>
      </c>
      <c r="Q91" s="23">
        <v>0</v>
      </c>
      <c r="R91" s="23">
        <v>0</v>
      </c>
      <c r="S91" s="23">
        <v>930.51618326811513</v>
      </c>
      <c r="T91" s="23">
        <v>2250.0022489603107</v>
      </c>
      <c r="V91" s="25" t="s">
        <v>93</v>
      </c>
      <c r="W91" s="24" t="e">
        <v>#N/A</v>
      </c>
      <c r="X91" s="23">
        <v>0</v>
      </c>
      <c r="Y91" s="23">
        <v>0</v>
      </c>
      <c r="Z91" s="23">
        <v>0</v>
      </c>
      <c r="AA91" s="23">
        <v>0</v>
      </c>
      <c r="AC91" s="25" t="s">
        <v>93</v>
      </c>
      <c r="AD91" s="24" t="s">
        <v>59</v>
      </c>
      <c r="AE91" s="23">
        <v>0</v>
      </c>
      <c r="AF91" s="23">
        <v>0</v>
      </c>
      <c r="AG91" s="23">
        <v>198.80927286122969</v>
      </c>
      <c r="AH91" s="23">
        <v>2250.0022489603107</v>
      </c>
    </row>
    <row r="92" spans="1:34" x14ac:dyDescent="0.25">
      <c r="A92" s="25" t="s">
        <v>94</v>
      </c>
      <c r="B92" s="24" t="s">
        <v>59</v>
      </c>
      <c r="C92" s="23">
        <v>0</v>
      </c>
      <c r="D92" s="23">
        <v>0</v>
      </c>
      <c r="E92" s="23">
        <v>0</v>
      </c>
      <c r="F92" s="23">
        <v>0</v>
      </c>
      <c r="H92" s="25" t="s">
        <v>94</v>
      </c>
      <c r="I92" s="24" t="s">
        <v>59</v>
      </c>
      <c r="J92" s="23">
        <v>0</v>
      </c>
      <c r="K92" s="23">
        <v>0</v>
      </c>
      <c r="L92" s="23">
        <v>0</v>
      </c>
      <c r="M92" s="23">
        <v>0</v>
      </c>
      <c r="O92" s="25" t="s">
        <v>94</v>
      </c>
      <c r="P92" s="24" t="s">
        <v>59</v>
      </c>
      <c r="Q92" s="23">
        <v>0</v>
      </c>
      <c r="R92" s="23">
        <v>0</v>
      </c>
      <c r="S92" s="23">
        <v>0</v>
      </c>
      <c r="T92" s="23">
        <v>0</v>
      </c>
      <c r="V92" s="25" t="s">
        <v>94</v>
      </c>
      <c r="W92" s="24" t="s">
        <v>59</v>
      </c>
      <c r="X92" s="23">
        <v>0</v>
      </c>
      <c r="Y92" s="23">
        <v>0</v>
      </c>
      <c r="Z92" s="23">
        <v>0</v>
      </c>
      <c r="AA92" s="23">
        <v>0</v>
      </c>
      <c r="AC92" s="25" t="s">
        <v>94</v>
      </c>
      <c r="AD92" s="24" t="s">
        <v>59</v>
      </c>
      <c r="AE92" s="23">
        <v>0</v>
      </c>
      <c r="AF92" s="23">
        <v>0</v>
      </c>
      <c r="AG92" s="23">
        <v>0</v>
      </c>
      <c r="AH92" s="23">
        <v>0</v>
      </c>
    </row>
    <row r="93" spans="1:34" x14ac:dyDescent="0.25">
      <c r="A93" s="25" t="s">
        <v>95</v>
      </c>
      <c r="B93" s="24" t="s">
        <v>67</v>
      </c>
      <c r="C93" s="23">
        <v>0</v>
      </c>
      <c r="D93" s="23">
        <v>0</v>
      </c>
      <c r="E93" s="23">
        <v>0</v>
      </c>
      <c r="F93" s="23">
        <v>0</v>
      </c>
      <c r="H93" s="25" t="s">
        <v>95</v>
      </c>
      <c r="I93" s="24" t="s">
        <v>67</v>
      </c>
      <c r="J93" s="23">
        <v>0</v>
      </c>
      <c r="K93" s="23">
        <v>0</v>
      </c>
      <c r="L93" s="23">
        <v>0</v>
      </c>
      <c r="M93" s="23">
        <v>0</v>
      </c>
      <c r="O93" s="25" t="s">
        <v>95</v>
      </c>
      <c r="P93" s="24" t="s">
        <v>67</v>
      </c>
      <c r="Q93" s="23">
        <v>0</v>
      </c>
      <c r="R93" s="23">
        <v>0</v>
      </c>
      <c r="S93" s="23">
        <v>0</v>
      </c>
      <c r="T93" s="23">
        <v>0</v>
      </c>
      <c r="V93" s="25" t="s">
        <v>95</v>
      </c>
      <c r="W93" s="24" t="s">
        <v>67</v>
      </c>
      <c r="X93" s="23">
        <v>0</v>
      </c>
      <c r="Y93" s="23">
        <v>0</v>
      </c>
      <c r="Z93" s="23">
        <v>0</v>
      </c>
      <c r="AA93" s="23">
        <v>0</v>
      </c>
      <c r="AC93" s="25" t="s">
        <v>95</v>
      </c>
      <c r="AD93" s="24" t="s">
        <v>67</v>
      </c>
      <c r="AE93" s="23">
        <v>0</v>
      </c>
      <c r="AF93" s="23">
        <v>0</v>
      </c>
      <c r="AG93" s="23">
        <v>0</v>
      </c>
      <c r="AH93" s="23">
        <v>0</v>
      </c>
    </row>
    <row r="94" spans="1:34" x14ac:dyDescent="0.25">
      <c r="A94" s="25" t="s">
        <v>97</v>
      </c>
      <c r="B94" s="24" t="s">
        <v>40</v>
      </c>
      <c r="C94" s="23">
        <v>0</v>
      </c>
      <c r="D94" s="23">
        <v>0</v>
      </c>
      <c r="E94" s="23">
        <v>0</v>
      </c>
      <c r="F94" s="23">
        <v>567.94766790509243</v>
      </c>
      <c r="H94" s="25" t="s">
        <v>97</v>
      </c>
      <c r="I94" s="24" t="s">
        <v>40</v>
      </c>
      <c r="J94" s="23">
        <v>0</v>
      </c>
      <c r="K94" s="23">
        <v>0</v>
      </c>
      <c r="L94" s="23">
        <v>0</v>
      </c>
      <c r="M94" s="23">
        <v>1275.8957073378772</v>
      </c>
      <c r="O94" s="25" t="s">
        <v>97</v>
      </c>
      <c r="P94" s="24" t="s">
        <v>40</v>
      </c>
      <c r="Q94" s="23">
        <v>0</v>
      </c>
      <c r="R94" s="23">
        <v>0</v>
      </c>
      <c r="S94" s="23">
        <v>0</v>
      </c>
      <c r="T94" s="23">
        <v>1275.8957073378772</v>
      </c>
      <c r="V94" s="25" t="s">
        <v>97</v>
      </c>
      <c r="W94" s="24" t="s">
        <v>40</v>
      </c>
      <c r="X94" s="23">
        <v>0</v>
      </c>
      <c r="Y94" s="23">
        <v>0</v>
      </c>
      <c r="Z94" s="23">
        <v>0</v>
      </c>
      <c r="AA94" s="23">
        <v>1275.8957073378772</v>
      </c>
      <c r="AC94" s="25" t="s">
        <v>97</v>
      </c>
      <c r="AD94" s="24" t="s">
        <v>40</v>
      </c>
      <c r="AE94" s="23">
        <v>0</v>
      </c>
      <c r="AF94" s="23">
        <v>0</v>
      </c>
      <c r="AG94" s="23">
        <v>0</v>
      </c>
      <c r="AH94" s="23">
        <v>1275.8957073378772</v>
      </c>
    </row>
    <row r="95" spans="1:34" x14ac:dyDescent="0.25">
      <c r="A95" s="25" t="s">
        <v>98</v>
      </c>
      <c r="B95" s="24" t="s">
        <v>20</v>
      </c>
      <c r="C95" s="23">
        <v>0</v>
      </c>
      <c r="D95" s="23">
        <v>0</v>
      </c>
      <c r="E95" s="23">
        <v>0</v>
      </c>
      <c r="F95" s="23">
        <v>0</v>
      </c>
      <c r="H95" s="25" t="s">
        <v>98</v>
      </c>
      <c r="I95" s="24" t="s">
        <v>20</v>
      </c>
      <c r="J95" s="23">
        <v>0</v>
      </c>
      <c r="K95" s="23">
        <v>0</v>
      </c>
      <c r="L95" s="23">
        <v>124.03749999999998</v>
      </c>
      <c r="M95" s="23">
        <v>423.99999999999989</v>
      </c>
      <c r="O95" s="25" t="s">
        <v>98</v>
      </c>
      <c r="P95" s="24" t="s">
        <v>20</v>
      </c>
      <c r="Q95" s="23">
        <v>0</v>
      </c>
      <c r="R95" s="23">
        <v>0</v>
      </c>
      <c r="S95" s="23">
        <v>0</v>
      </c>
      <c r="T95" s="23">
        <v>423.99999999999989</v>
      </c>
      <c r="V95" s="25" t="s">
        <v>98</v>
      </c>
      <c r="W95" s="24" t="s">
        <v>20</v>
      </c>
      <c r="X95" s="23">
        <v>0</v>
      </c>
      <c r="Y95" s="23">
        <v>0</v>
      </c>
      <c r="Z95" s="23">
        <v>0</v>
      </c>
      <c r="AA95" s="23">
        <v>423.99999999999989</v>
      </c>
      <c r="AC95" s="25" t="s">
        <v>98</v>
      </c>
      <c r="AD95" s="24" t="s">
        <v>20</v>
      </c>
      <c r="AE95" s="23">
        <v>0</v>
      </c>
      <c r="AF95" s="23">
        <v>0</v>
      </c>
      <c r="AG95" s="23">
        <v>0</v>
      </c>
      <c r="AH95" s="23">
        <v>423.99999999999989</v>
      </c>
    </row>
    <row r="96" spans="1:34" x14ac:dyDescent="0.25">
      <c r="A96" s="25" t="s">
        <v>99</v>
      </c>
      <c r="B96" s="24" t="e">
        <v>#N/A</v>
      </c>
      <c r="C96" s="23">
        <v>0</v>
      </c>
      <c r="D96" s="23">
        <v>0</v>
      </c>
      <c r="E96" s="23">
        <v>0</v>
      </c>
      <c r="F96" s="23">
        <v>0</v>
      </c>
      <c r="H96" s="25" t="s">
        <v>99</v>
      </c>
      <c r="I96" s="24" t="e">
        <v>#N/A</v>
      </c>
      <c r="J96" s="23">
        <v>0</v>
      </c>
      <c r="K96" s="23">
        <v>0</v>
      </c>
      <c r="L96" s="23">
        <v>0</v>
      </c>
      <c r="M96" s="23">
        <v>0</v>
      </c>
      <c r="O96" s="25" t="s">
        <v>99</v>
      </c>
      <c r="P96" s="24" t="e">
        <v>#N/A</v>
      </c>
      <c r="Q96" s="23">
        <v>0</v>
      </c>
      <c r="R96" s="23">
        <v>0</v>
      </c>
      <c r="S96" s="23">
        <v>0</v>
      </c>
      <c r="T96" s="23">
        <v>0</v>
      </c>
      <c r="V96" s="25" t="s">
        <v>99</v>
      </c>
      <c r="W96" s="24" t="e">
        <v>#N/A</v>
      </c>
      <c r="X96" s="23">
        <v>0</v>
      </c>
      <c r="Y96" s="23">
        <v>0</v>
      </c>
      <c r="Z96" s="23">
        <v>0</v>
      </c>
      <c r="AA96" s="23">
        <v>0</v>
      </c>
      <c r="AC96" s="25" t="s">
        <v>99</v>
      </c>
      <c r="AD96" s="24" t="e">
        <v>#N/A</v>
      </c>
      <c r="AE96" s="23">
        <v>0</v>
      </c>
      <c r="AF96" s="23">
        <v>0</v>
      </c>
      <c r="AG96" s="23">
        <v>0</v>
      </c>
      <c r="AH96" s="23">
        <v>0</v>
      </c>
    </row>
    <row r="97" spans="1:34" x14ac:dyDescent="0.25">
      <c r="A97" s="25" t="s">
        <v>100</v>
      </c>
      <c r="B97" s="24" t="s">
        <v>29</v>
      </c>
      <c r="C97" s="23">
        <v>0</v>
      </c>
      <c r="D97" s="23">
        <v>0</v>
      </c>
      <c r="E97" s="23">
        <v>0</v>
      </c>
      <c r="F97" s="23">
        <v>0</v>
      </c>
      <c r="H97" s="25" t="s">
        <v>100</v>
      </c>
      <c r="I97" s="24" t="s">
        <v>29</v>
      </c>
      <c r="J97" s="23">
        <v>0</v>
      </c>
      <c r="K97" s="23">
        <v>0</v>
      </c>
      <c r="L97" s="23">
        <v>0</v>
      </c>
      <c r="M97" s="23">
        <v>320</v>
      </c>
      <c r="O97" s="25" t="s">
        <v>100</v>
      </c>
      <c r="P97" s="24" t="s">
        <v>29</v>
      </c>
      <c r="Q97" s="23">
        <v>0</v>
      </c>
      <c r="R97" s="23">
        <v>0</v>
      </c>
      <c r="S97" s="23">
        <v>0</v>
      </c>
      <c r="T97" s="23">
        <v>320</v>
      </c>
      <c r="V97" s="25" t="s">
        <v>100</v>
      </c>
      <c r="W97" s="24" t="s">
        <v>29</v>
      </c>
      <c r="X97" s="23">
        <v>0</v>
      </c>
      <c r="Y97" s="23">
        <v>0</v>
      </c>
      <c r="Z97" s="23">
        <v>0</v>
      </c>
      <c r="AA97" s="23">
        <v>320</v>
      </c>
      <c r="AC97" s="25" t="s">
        <v>100</v>
      </c>
      <c r="AD97" s="24" t="s">
        <v>29</v>
      </c>
      <c r="AE97" s="23">
        <v>0</v>
      </c>
      <c r="AF97" s="23">
        <v>0</v>
      </c>
      <c r="AG97" s="23">
        <v>0</v>
      </c>
      <c r="AH97" s="23">
        <v>320</v>
      </c>
    </row>
    <row r="98" spans="1:34" x14ac:dyDescent="0.25">
      <c r="A98" s="22" t="s">
        <v>110</v>
      </c>
      <c r="B98" s="21"/>
      <c r="C98" s="20">
        <v>803.1456332902228</v>
      </c>
      <c r="D98" s="20">
        <v>803.1456332902228</v>
      </c>
      <c r="E98" s="20">
        <v>803.1456332902228</v>
      </c>
      <c r="F98" s="20">
        <v>1371.0933011953152</v>
      </c>
      <c r="H98" s="22" t="s">
        <v>110</v>
      </c>
      <c r="I98" s="21"/>
      <c r="J98" s="20">
        <v>803.1456332902228</v>
      </c>
      <c r="K98" s="20">
        <v>4405.8554958029126</v>
      </c>
      <c r="L98" s="20">
        <v>4529.892995802913</v>
      </c>
      <c r="M98" s="20">
        <v>6163.3446179587481</v>
      </c>
      <c r="O98" s="22" t="s">
        <v>110</v>
      </c>
      <c r="P98" s="21"/>
      <c r="Q98" s="20">
        <v>803.1456332902228</v>
      </c>
      <c r="R98" s="20">
        <v>1881.3009366980759</v>
      </c>
      <c r="S98" s="20">
        <v>1881.3009366980759</v>
      </c>
      <c r="T98" s="20">
        <v>3581.1966440359529</v>
      </c>
      <c r="V98" s="22" t="s">
        <v>110</v>
      </c>
      <c r="W98" s="21"/>
      <c r="X98" s="20">
        <v>262.0947301511751</v>
      </c>
      <c r="Y98" s="20">
        <v>4256.9780757645876</v>
      </c>
      <c r="Z98" s="20">
        <v>4256.9780757645876</v>
      </c>
      <c r="AA98" s="20">
        <v>5956.8737831024646</v>
      </c>
      <c r="AC98" s="22" t="s">
        <v>110</v>
      </c>
      <c r="AD98" s="21"/>
      <c r="AE98" s="20">
        <v>262.0947301511751</v>
      </c>
      <c r="AF98" s="20">
        <v>1992.6408550434526</v>
      </c>
      <c r="AG98" s="20">
        <v>1992.6408550434526</v>
      </c>
      <c r="AH98" s="20">
        <v>3692.5365623813295</v>
      </c>
    </row>
    <row r="99" spans="1:34" x14ac:dyDescent="0.25">
      <c r="A99" s="19" t="s">
        <v>111</v>
      </c>
      <c r="B99" s="18"/>
      <c r="C99" s="17">
        <v>0</v>
      </c>
      <c r="D99" s="17">
        <v>2204.3484009544554</v>
      </c>
      <c r="E99" s="17">
        <v>2204.3484009544554</v>
      </c>
      <c r="F99" s="17">
        <v>2485.0921856847544</v>
      </c>
      <c r="H99" s="19" t="s">
        <v>111</v>
      </c>
      <c r="I99" s="18"/>
      <c r="J99" s="17">
        <v>0</v>
      </c>
      <c r="K99" s="17">
        <v>1505.0389102825723</v>
      </c>
      <c r="L99" s="17">
        <v>1505.0389102825723</v>
      </c>
      <c r="M99" s="17">
        <v>3767.0750200992325</v>
      </c>
      <c r="O99" s="19" t="s">
        <v>111</v>
      </c>
      <c r="P99" s="18"/>
      <c r="Q99" s="17">
        <v>0</v>
      </c>
      <c r="R99" s="17">
        <v>0</v>
      </c>
      <c r="S99" s="17">
        <v>2217.4066559947933</v>
      </c>
      <c r="T99" s="17">
        <v>5354.1991146743103</v>
      </c>
      <c r="V99" s="19" t="s">
        <v>111</v>
      </c>
      <c r="W99" s="18"/>
      <c r="X99" s="17">
        <v>0</v>
      </c>
      <c r="Y99" s="17">
        <v>1505.0389102825723</v>
      </c>
      <c r="Z99" s="17">
        <v>1505.0389102825723</v>
      </c>
      <c r="AA99" s="17">
        <v>3127.821942238309</v>
      </c>
      <c r="AC99" s="19" t="s">
        <v>111</v>
      </c>
      <c r="AD99" s="18"/>
      <c r="AE99" s="17">
        <v>0</v>
      </c>
      <c r="AF99" s="17">
        <v>0</v>
      </c>
      <c r="AG99" s="17">
        <v>2142.7646694520527</v>
      </c>
      <c r="AH99" s="17">
        <v>5374.7079301210206</v>
      </c>
    </row>
    <row r="100" spans="1:34" x14ac:dyDescent="0.25">
      <c r="A100" s="16" t="s">
        <v>112</v>
      </c>
      <c r="B100" s="15"/>
      <c r="C100" s="15"/>
      <c r="D100" s="15"/>
      <c r="E100" s="15"/>
      <c r="F100" s="15"/>
      <c r="H100" s="16" t="s">
        <v>112</v>
      </c>
      <c r="I100" s="15"/>
      <c r="J100" s="15"/>
      <c r="K100" s="15"/>
      <c r="L100" s="15"/>
      <c r="M100" s="15"/>
      <c r="O100" s="16" t="s">
        <v>112</v>
      </c>
      <c r="P100" s="15"/>
      <c r="Q100" s="15"/>
      <c r="R100" s="15"/>
      <c r="S100" s="15"/>
      <c r="T100" s="15"/>
      <c r="V100" s="16" t="s">
        <v>112</v>
      </c>
      <c r="W100" s="15"/>
      <c r="X100" s="15"/>
      <c r="Y100" s="15"/>
      <c r="Z100" s="15"/>
      <c r="AA100" s="15"/>
      <c r="AC100" s="16" t="s">
        <v>112</v>
      </c>
      <c r="AD100" s="15"/>
      <c r="AE100" s="15"/>
      <c r="AF100" s="15"/>
      <c r="AG100" s="15"/>
      <c r="AH100" s="15"/>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H16"/>
  <sheetViews>
    <sheetView zoomScale="80" zoomScaleNormal="80" workbookViewId="0">
      <pane xSplit="1" ySplit="1" topLeftCell="B2" activePane="bottomRight" state="frozen"/>
      <selection pane="topRight" activeCell="B1" sqref="B1"/>
      <selection pane="bottomLeft" activeCell="A3" sqref="A3"/>
      <selection pane="bottomRight" activeCell="F8" sqref="F8"/>
    </sheetView>
  </sheetViews>
  <sheetFormatPr defaultRowHeight="15" x14ac:dyDescent="0.25"/>
  <cols>
    <col min="1" max="1" width="36.85546875" style="30" bestFit="1" customWidth="1"/>
    <col min="2" max="2" width="31" style="30" bestFit="1" customWidth="1"/>
    <col min="3" max="4" width="9.5703125" style="30" bestFit="1" customWidth="1"/>
    <col min="5" max="5" width="9.42578125" style="30" customWidth="1"/>
    <col min="6" max="6" width="9.140625" style="30"/>
    <col min="7" max="7" width="10.140625" style="30" bestFit="1" customWidth="1"/>
    <col min="8" max="9" width="10" style="30" customWidth="1"/>
    <col min="10" max="16384" width="9.140625" style="30"/>
  </cols>
  <sheetData>
    <row r="2" spans="2:8" ht="204" x14ac:dyDescent="0.25">
      <c r="B2" s="72" t="s">
        <v>177</v>
      </c>
      <c r="C2" s="30">
        <v>2030</v>
      </c>
      <c r="D2" s="36" t="s">
        <v>120</v>
      </c>
      <c r="E2" s="36" t="s">
        <v>174</v>
      </c>
      <c r="F2" s="36" t="s">
        <v>186</v>
      </c>
      <c r="G2" s="36" t="s">
        <v>205</v>
      </c>
      <c r="H2" s="36" t="s">
        <v>206</v>
      </c>
    </row>
    <row r="3" spans="2:8" x14ac:dyDescent="0.25">
      <c r="B3" s="33" t="s">
        <v>42</v>
      </c>
      <c r="C3" s="34" t="s">
        <v>118</v>
      </c>
      <c r="D3" s="35">
        <v>2104.1999999999998</v>
      </c>
      <c r="E3" s="82">
        <v>4299</v>
      </c>
      <c r="F3" s="71">
        <v>2795.38</v>
      </c>
      <c r="G3" s="71">
        <v>4347.08</v>
      </c>
      <c r="H3" s="71">
        <v>2602.38</v>
      </c>
    </row>
    <row r="4" spans="2:8" x14ac:dyDescent="0.25">
      <c r="B4" s="33" t="s">
        <v>119</v>
      </c>
      <c r="C4" s="34" t="s">
        <v>118</v>
      </c>
      <c r="D4" s="35">
        <v>0</v>
      </c>
      <c r="E4" s="83">
        <v>1246.1199999999999</v>
      </c>
      <c r="F4" s="71">
        <v>116.15</v>
      </c>
      <c r="G4" s="71">
        <v>1341.5</v>
      </c>
      <c r="H4" s="71">
        <v>0</v>
      </c>
    </row>
    <row r="5" spans="2:8" x14ac:dyDescent="0.25">
      <c r="B5" s="37" t="s">
        <v>121</v>
      </c>
      <c r="C5" s="38" t="s">
        <v>122</v>
      </c>
      <c r="D5" s="39">
        <v>1.2992206064062353</v>
      </c>
      <c r="E5" s="70">
        <v>3.6676343335659456</v>
      </c>
      <c r="F5" s="40">
        <v>2.5345999470554985</v>
      </c>
      <c r="G5" s="40">
        <v>3.5721035729731221</v>
      </c>
      <c r="H5" s="40">
        <v>2.0842959137404988</v>
      </c>
    </row>
    <row r="6" spans="2:8" x14ac:dyDescent="0.25">
      <c r="B6" s="41" t="s">
        <v>213</v>
      </c>
      <c r="D6" s="13">
        <f>IF(D5&gt;0.5,IF(D5&lt;1.5,D3,0),0)</f>
        <v>2104.1999999999998</v>
      </c>
      <c r="E6" s="13">
        <f t="shared" ref="E6" si="0">IF(E5&gt;0.5,IF(E5&lt;1.5,E3,0),0)</f>
        <v>0</v>
      </c>
      <c r="F6" s="13">
        <f>IF(F5&gt;0.5,IF(F5&lt;2,F3,0),0)</f>
        <v>0</v>
      </c>
      <c r="G6" s="13">
        <f>IF(G5&gt;0.5,IF(G5&lt;2,G3,0),0)</f>
        <v>0</v>
      </c>
      <c r="H6" s="13">
        <f>IF(H5&gt;0.5,IF(H5&lt;2,H3,0),0)</f>
        <v>0</v>
      </c>
    </row>
    <row r="7" spans="2:8" x14ac:dyDescent="0.25">
      <c r="B7" s="41" t="s">
        <v>214</v>
      </c>
      <c r="D7" s="13">
        <f>IF(D5&gt;3.5,IF(D5&lt;4.5,D3,0),0)</f>
        <v>0</v>
      </c>
      <c r="E7" s="13">
        <f t="shared" ref="E7" si="1">IF(E5&gt;3.5,IF(E5&lt;4.5,E3,0),0)</f>
        <v>4299</v>
      </c>
      <c r="F7" s="13">
        <f>IF(F5&gt;2,IF(F5&lt;4.5,F3,0),0)</f>
        <v>2795.38</v>
      </c>
      <c r="G7" s="13">
        <f>IF(G5&gt;2,IF(G5&lt;4.5,G3,0),0)</f>
        <v>4347.08</v>
      </c>
      <c r="H7" s="13">
        <f>IF(H5&gt;2,IF(H5&lt;4.5,H3,0),0)</f>
        <v>2602.38</v>
      </c>
    </row>
    <row r="8" spans="2:8" x14ac:dyDescent="0.25">
      <c r="B8" s="41" t="s">
        <v>119</v>
      </c>
      <c r="D8" s="42">
        <f>D4</f>
        <v>0</v>
      </c>
      <c r="E8" s="42">
        <f t="shared" ref="E8" si="2">E4</f>
        <v>1246.1199999999999</v>
      </c>
      <c r="F8" s="42">
        <f t="shared" ref="F8" si="3">F4</f>
        <v>116.15</v>
      </c>
      <c r="G8" s="42">
        <f t="shared" ref="G8:H8" si="4">G4</f>
        <v>1341.5</v>
      </c>
      <c r="H8" s="42">
        <f t="shared" si="4"/>
        <v>0</v>
      </c>
    </row>
    <row r="10" spans="2:8" x14ac:dyDescent="0.25">
      <c r="B10"/>
      <c r="C10"/>
      <c r="D10"/>
    </row>
    <row r="11" spans="2:8" x14ac:dyDescent="0.25">
      <c r="B11"/>
      <c r="C11"/>
      <c r="D11"/>
    </row>
    <row r="12" spans="2:8" x14ac:dyDescent="0.25">
      <c r="B12"/>
      <c r="C12"/>
      <c r="D12"/>
    </row>
    <row r="13" spans="2:8" x14ac:dyDescent="0.25">
      <c r="B13"/>
      <c r="C13"/>
      <c r="D13"/>
    </row>
    <row r="14" spans="2:8" x14ac:dyDescent="0.25">
      <c r="B14"/>
      <c r="C14"/>
      <c r="D14"/>
    </row>
    <row r="15" spans="2:8" x14ac:dyDescent="0.25">
      <c r="B15"/>
      <c r="C15"/>
      <c r="D15"/>
    </row>
    <row r="16" spans="2:8" x14ac:dyDescent="0.25">
      <c r="B16"/>
      <c r="C16"/>
      <c r="D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V55"/>
  <sheetViews>
    <sheetView topLeftCell="F1" zoomScale="80" zoomScaleNormal="80" workbookViewId="0">
      <selection activeCell="H2" sqref="H2"/>
    </sheetView>
  </sheetViews>
  <sheetFormatPr defaultRowHeight="15" x14ac:dyDescent="0.25"/>
  <cols>
    <col min="1" max="1" width="36.85546875" bestFit="1" customWidth="1"/>
    <col min="2" max="2" width="17.7109375" bestFit="1" customWidth="1"/>
    <col min="3" max="3" width="17.42578125" bestFit="1" customWidth="1"/>
    <col min="4" max="4" width="17.42578125" customWidth="1"/>
    <col min="5" max="5" width="40.7109375" bestFit="1" customWidth="1"/>
    <col min="6" max="6" width="18.42578125" bestFit="1" customWidth="1"/>
    <col min="7" max="7" width="19.28515625" bestFit="1" customWidth="1"/>
    <col min="8" max="8" width="21.7109375" customWidth="1"/>
    <col min="9" max="9" width="21.7109375" style="9" customWidth="1"/>
    <col min="10" max="10" width="18.140625" customWidth="1"/>
    <col min="11" max="12" width="24" customWidth="1"/>
    <col min="15" max="15" width="23" customWidth="1"/>
    <col min="16" max="17" width="9.5703125" bestFit="1" customWidth="1"/>
  </cols>
  <sheetData>
    <row r="1" spans="1:22" ht="45" x14ac:dyDescent="0.25">
      <c r="A1" s="1" t="s">
        <v>0</v>
      </c>
      <c r="B1" t="s">
        <v>1</v>
      </c>
      <c r="C1" t="s">
        <v>2</v>
      </c>
      <c r="D1" t="s">
        <v>3</v>
      </c>
      <c r="E1" s="1" t="s">
        <v>4</v>
      </c>
      <c r="F1" t="s">
        <v>5</v>
      </c>
      <c r="G1" t="s">
        <v>6</v>
      </c>
      <c r="H1" s="2" t="s">
        <v>7</v>
      </c>
      <c r="I1" s="7" t="s">
        <v>108</v>
      </c>
      <c r="J1" s="7" t="s">
        <v>109</v>
      </c>
      <c r="K1" s="2" t="s">
        <v>8</v>
      </c>
      <c r="L1" s="2" t="s">
        <v>9</v>
      </c>
      <c r="M1" s="2" t="s">
        <v>10</v>
      </c>
      <c r="N1" s="2" t="s">
        <v>11</v>
      </c>
      <c r="O1" s="2" t="s">
        <v>12</v>
      </c>
      <c r="P1" s="2" t="s">
        <v>116</v>
      </c>
      <c r="Q1" s="2" t="s">
        <v>117</v>
      </c>
    </row>
    <row r="2" spans="1:22" x14ac:dyDescent="0.25">
      <c r="A2" s="3" t="s">
        <v>13</v>
      </c>
      <c r="B2" t="s">
        <v>14</v>
      </c>
      <c r="C2" t="s">
        <v>14</v>
      </c>
      <c r="D2" t="s">
        <v>15</v>
      </c>
      <c r="E2" s="3" t="s">
        <v>16</v>
      </c>
      <c r="F2" t="s">
        <v>17</v>
      </c>
      <c r="G2" t="s">
        <v>18</v>
      </c>
      <c r="H2" t="s">
        <v>19</v>
      </c>
      <c r="I2" s="11">
        <v>19705.833446189616</v>
      </c>
      <c r="J2" s="4">
        <v>19705.833446189616</v>
      </c>
      <c r="K2" t="s">
        <v>19</v>
      </c>
      <c r="L2" t="s">
        <v>20</v>
      </c>
      <c r="M2">
        <v>0</v>
      </c>
      <c r="N2">
        <v>0</v>
      </c>
      <c r="O2" t="s">
        <v>21</v>
      </c>
      <c r="P2" s="4">
        <v>697.06</v>
      </c>
      <c r="Q2" s="4">
        <v>0</v>
      </c>
      <c r="V2" s="5"/>
    </row>
    <row r="3" spans="1:22" x14ac:dyDescent="0.25">
      <c r="A3" s="3" t="s">
        <v>22</v>
      </c>
      <c r="B3" t="s">
        <v>23</v>
      </c>
      <c r="C3" t="s">
        <v>23</v>
      </c>
      <c r="D3" t="s">
        <v>15</v>
      </c>
      <c r="E3" t="s">
        <v>24</v>
      </c>
      <c r="F3" t="s">
        <v>25</v>
      </c>
      <c r="G3" t="s">
        <v>26</v>
      </c>
      <c r="H3" t="s">
        <v>27</v>
      </c>
      <c r="I3" s="11">
        <v>2603.2220949169487</v>
      </c>
      <c r="J3" s="4">
        <v>2603.2220949169487</v>
      </c>
      <c r="K3" t="s">
        <v>27</v>
      </c>
      <c r="L3" t="s">
        <v>28</v>
      </c>
      <c r="M3">
        <v>0</v>
      </c>
      <c r="N3">
        <v>0</v>
      </c>
      <c r="O3" t="s">
        <v>29</v>
      </c>
      <c r="P3" s="4">
        <v>800</v>
      </c>
      <c r="Q3" s="4">
        <v>2200</v>
      </c>
      <c r="V3" s="5"/>
    </row>
    <row r="4" spans="1:22" x14ac:dyDescent="0.25">
      <c r="A4" s="3" t="s">
        <v>30</v>
      </c>
      <c r="B4" t="s">
        <v>31</v>
      </c>
      <c r="C4" t="s">
        <v>31</v>
      </c>
      <c r="D4" t="s">
        <v>15</v>
      </c>
      <c r="E4" t="s">
        <v>32</v>
      </c>
      <c r="F4" t="s">
        <v>25</v>
      </c>
      <c r="G4" t="s">
        <v>26</v>
      </c>
      <c r="H4" t="s">
        <v>33</v>
      </c>
      <c r="I4" s="11">
        <v>1263.14018549004</v>
      </c>
      <c r="J4" s="4">
        <v>1263.14018549004</v>
      </c>
      <c r="K4" t="s">
        <v>33</v>
      </c>
      <c r="L4" t="s">
        <v>21</v>
      </c>
      <c r="M4">
        <v>0</v>
      </c>
      <c r="N4">
        <v>0</v>
      </c>
      <c r="O4" t="s">
        <v>34</v>
      </c>
      <c r="P4" s="4">
        <v>0</v>
      </c>
      <c r="Q4" s="4">
        <v>160</v>
      </c>
      <c r="V4" s="5"/>
    </row>
    <row r="5" spans="1:22" x14ac:dyDescent="0.25">
      <c r="A5" t="s">
        <v>35</v>
      </c>
      <c r="B5" t="s">
        <v>31</v>
      </c>
      <c r="C5" t="s">
        <v>31</v>
      </c>
      <c r="D5" t="s">
        <v>15</v>
      </c>
      <c r="E5" s="3" t="s">
        <v>36</v>
      </c>
      <c r="F5" t="s">
        <v>37</v>
      </c>
      <c r="G5" t="s">
        <v>37</v>
      </c>
      <c r="H5" t="s">
        <v>38</v>
      </c>
      <c r="I5" s="11">
        <v>15689.447691299094</v>
      </c>
      <c r="J5" s="4">
        <v>15689.447691299094</v>
      </c>
      <c r="K5" t="s">
        <v>38</v>
      </c>
      <c r="L5" t="s">
        <v>39</v>
      </c>
      <c r="M5">
        <v>0</v>
      </c>
      <c r="N5">
        <v>0</v>
      </c>
      <c r="O5" t="s">
        <v>40</v>
      </c>
      <c r="P5" s="4">
        <v>623.64240000000018</v>
      </c>
      <c r="Q5" s="4">
        <v>1900</v>
      </c>
      <c r="V5" s="5"/>
    </row>
    <row r="6" spans="1:22" x14ac:dyDescent="0.25">
      <c r="A6" t="s">
        <v>41</v>
      </c>
      <c r="B6" t="s">
        <v>42</v>
      </c>
      <c r="C6" t="s">
        <v>43</v>
      </c>
      <c r="D6" t="s">
        <v>15</v>
      </c>
      <c r="E6" t="s">
        <v>44</v>
      </c>
      <c r="F6" t="s">
        <v>25</v>
      </c>
      <c r="G6" t="s">
        <v>26</v>
      </c>
      <c r="H6" t="s">
        <v>45</v>
      </c>
      <c r="I6" s="11">
        <v>3805.7255324799667</v>
      </c>
      <c r="J6" s="4">
        <v>3805.7255324799667</v>
      </c>
      <c r="K6" t="s">
        <v>45</v>
      </c>
      <c r="L6" t="s">
        <v>34</v>
      </c>
      <c r="M6">
        <v>0</v>
      </c>
      <c r="N6">
        <v>0</v>
      </c>
      <c r="O6" t="s">
        <v>46</v>
      </c>
      <c r="P6" s="4">
        <v>975.65679999999998</v>
      </c>
      <c r="Q6" s="4">
        <v>0</v>
      </c>
      <c r="V6" s="5"/>
    </row>
    <row r="7" spans="1:22" x14ac:dyDescent="0.25">
      <c r="A7" s="3" t="s">
        <v>47</v>
      </c>
      <c r="B7" t="s">
        <v>42</v>
      </c>
      <c r="C7" t="s">
        <v>43</v>
      </c>
      <c r="D7" t="s">
        <v>15</v>
      </c>
      <c r="E7" s="6">
        <v>1</v>
      </c>
      <c r="F7" t="s">
        <v>48</v>
      </c>
      <c r="G7" t="s">
        <v>42</v>
      </c>
      <c r="H7" t="s">
        <v>49</v>
      </c>
      <c r="I7" s="11">
        <v>1018.0010516594998</v>
      </c>
      <c r="J7" s="4">
        <v>1018.0010516594998</v>
      </c>
      <c r="K7" t="s">
        <v>49</v>
      </c>
      <c r="L7" t="s">
        <v>50</v>
      </c>
      <c r="M7">
        <v>0</v>
      </c>
      <c r="N7">
        <v>0</v>
      </c>
      <c r="O7" t="s">
        <v>51</v>
      </c>
      <c r="P7" s="4">
        <v>0</v>
      </c>
      <c r="Q7" s="4">
        <v>0</v>
      </c>
      <c r="V7" s="5"/>
    </row>
    <row r="8" spans="1:22" x14ac:dyDescent="0.25">
      <c r="A8" s="3" t="s">
        <v>52</v>
      </c>
      <c r="B8" t="s">
        <v>53</v>
      </c>
      <c r="C8" t="s">
        <v>53</v>
      </c>
      <c r="D8" t="s">
        <v>15</v>
      </c>
      <c r="E8" s="6">
        <v>4</v>
      </c>
      <c r="F8" t="s">
        <v>54</v>
      </c>
      <c r="G8" t="s">
        <v>42</v>
      </c>
      <c r="H8" t="s">
        <v>55</v>
      </c>
      <c r="I8" s="11">
        <v>6872.8273330442034</v>
      </c>
      <c r="J8" s="4">
        <v>6872.8273330442034</v>
      </c>
      <c r="K8" t="s">
        <v>55</v>
      </c>
      <c r="L8" t="s">
        <v>46</v>
      </c>
      <c r="M8">
        <v>0</v>
      </c>
      <c r="N8">
        <v>0</v>
      </c>
      <c r="O8" t="s">
        <v>20</v>
      </c>
      <c r="P8" s="4">
        <v>659.79319999999996</v>
      </c>
      <c r="Q8" s="4">
        <v>4232</v>
      </c>
      <c r="V8" s="5"/>
    </row>
    <row r="9" spans="1:22" x14ac:dyDescent="0.25">
      <c r="A9" s="3" t="s">
        <v>56</v>
      </c>
      <c r="B9" t="s">
        <v>57</v>
      </c>
      <c r="C9" t="s">
        <v>57</v>
      </c>
      <c r="D9" t="s">
        <v>15</v>
      </c>
      <c r="H9" t="s">
        <v>58</v>
      </c>
      <c r="I9" s="11">
        <v>62.117311618113924</v>
      </c>
      <c r="J9" s="4">
        <v>62.117311618113924</v>
      </c>
      <c r="K9" t="s">
        <v>58</v>
      </c>
      <c r="L9" t="s">
        <v>29</v>
      </c>
      <c r="M9">
        <v>0</v>
      </c>
      <c r="N9">
        <v>0</v>
      </c>
      <c r="O9" t="s">
        <v>59</v>
      </c>
      <c r="P9" s="4">
        <v>2815.768</v>
      </c>
      <c r="Q9" s="4">
        <v>2550</v>
      </c>
      <c r="V9" s="5"/>
    </row>
    <row r="10" spans="1:22" x14ac:dyDescent="0.25">
      <c r="A10" s="3" t="s">
        <v>60</v>
      </c>
      <c r="B10" t="s">
        <v>61</v>
      </c>
      <c r="C10" t="s">
        <v>61</v>
      </c>
      <c r="D10" t="s">
        <v>15</v>
      </c>
      <c r="H10" t="s">
        <v>62</v>
      </c>
      <c r="I10" s="11">
        <v>12009.116101872525</v>
      </c>
      <c r="J10" s="4">
        <v>12009.116101872525</v>
      </c>
      <c r="K10" t="s">
        <v>62</v>
      </c>
      <c r="L10" t="s">
        <v>51</v>
      </c>
      <c r="M10">
        <v>0</v>
      </c>
      <c r="N10">
        <v>0</v>
      </c>
      <c r="O10" t="s">
        <v>28</v>
      </c>
      <c r="P10" s="4">
        <v>0</v>
      </c>
      <c r="Q10" s="4">
        <v>700</v>
      </c>
      <c r="V10" s="5"/>
    </row>
    <row r="11" spans="1:22" x14ac:dyDescent="0.25">
      <c r="A11" t="s">
        <v>19</v>
      </c>
      <c r="B11" t="s">
        <v>63</v>
      </c>
      <c r="C11" t="s">
        <v>63</v>
      </c>
      <c r="D11" t="s">
        <v>15</v>
      </c>
      <c r="H11" t="s">
        <v>64</v>
      </c>
      <c r="I11" s="11">
        <v>14250.425402504105</v>
      </c>
      <c r="J11" s="4">
        <v>14250.425402504105</v>
      </c>
      <c r="K11" t="s">
        <v>64</v>
      </c>
      <c r="L11" t="s">
        <v>59</v>
      </c>
      <c r="M11">
        <v>0</v>
      </c>
      <c r="N11">
        <v>0</v>
      </c>
      <c r="O11" t="s">
        <v>50</v>
      </c>
      <c r="P11" s="4">
        <v>4611.9619999999995</v>
      </c>
      <c r="Q11" s="4">
        <v>800</v>
      </c>
      <c r="V11" s="5"/>
    </row>
    <row r="12" spans="1:22" x14ac:dyDescent="0.25">
      <c r="A12" t="s">
        <v>27</v>
      </c>
      <c r="B12" t="s">
        <v>63</v>
      </c>
      <c r="C12" t="s">
        <v>63</v>
      </c>
      <c r="D12" t="s">
        <v>15</v>
      </c>
      <c r="H12" t="s">
        <v>65</v>
      </c>
      <c r="I12" s="11">
        <v>8787.0602042872742</v>
      </c>
      <c r="J12" s="4">
        <v>8787.0602042872742</v>
      </c>
      <c r="K12" t="s">
        <v>65</v>
      </c>
      <c r="L12" t="s">
        <v>40</v>
      </c>
      <c r="M12">
        <v>0</v>
      </c>
      <c r="N12">
        <v>0</v>
      </c>
      <c r="O12" t="s">
        <v>39</v>
      </c>
      <c r="P12" s="4">
        <v>1378.25964</v>
      </c>
      <c r="Q12" s="4">
        <v>700</v>
      </c>
      <c r="V12" s="5"/>
    </row>
    <row r="13" spans="1:22" x14ac:dyDescent="0.25">
      <c r="A13" t="s">
        <v>33</v>
      </c>
      <c r="B13" t="s">
        <v>63</v>
      </c>
      <c r="C13" t="s">
        <v>63</v>
      </c>
      <c r="D13" t="s">
        <v>15</v>
      </c>
      <c r="H13" t="s">
        <v>66</v>
      </c>
      <c r="I13" s="11">
        <v>36233.101135149627</v>
      </c>
      <c r="J13" s="4">
        <v>36233.101135149627</v>
      </c>
      <c r="K13" t="s">
        <v>66</v>
      </c>
      <c r="L13" t="s">
        <v>67</v>
      </c>
      <c r="M13">
        <v>0</v>
      </c>
      <c r="N13">
        <v>0</v>
      </c>
      <c r="O13" t="s">
        <v>67</v>
      </c>
      <c r="P13" s="4">
        <v>0</v>
      </c>
      <c r="Q13" s="4">
        <v>0</v>
      </c>
      <c r="V13" s="5"/>
    </row>
    <row r="14" spans="1:22" x14ac:dyDescent="0.25">
      <c r="A14" t="s">
        <v>38</v>
      </c>
      <c r="B14" t="s">
        <v>63</v>
      </c>
      <c r="C14" t="s">
        <v>63</v>
      </c>
      <c r="D14" t="s">
        <v>15</v>
      </c>
      <c r="H14" t="s">
        <v>68</v>
      </c>
      <c r="I14" s="11">
        <v>0</v>
      </c>
      <c r="J14" s="4">
        <v>10009.227401958567</v>
      </c>
      <c r="K14" t="s">
        <v>68</v>
      </c>
      <c r="L14" t="s">
        <v>40</v>
      </c>
      <c r="M14">
        <v>0</v>
      </c>
      <c r="N14">
        <v>0</v>
      </c>
      <c r="V14" s="5"/>
    </row>
    <row r="15" spans="1:22" x14ac:dyDescent="0.25">
      <c r="A15" t="s">
        <v>45</v>
      </c>
      <c r="B15" t="s">
        <v>63</v>
      </c>
      <c r="C15" t="s">
        <v>63</v>
      </c>
      <c r="D15" t="s">
        <v>15</v>
      </c>
      <c r="H15" t="s">
        <v>69</v>
      </c>
      <c r="I15" s="11">
        <v>0</v>
      </c>
      <c r="J15" s="4">
        <v>14411.832371882032</v>
      </c>
      <c r="K15" t="s">
        <v>69</v>
      </c>
      <c r="L15" t="s">
        <v>29</v>
      </c>
      <c r="M15">
        <v>0</v>
      </c>
      <c r="N15">
        <v>1</v>
      </c>
      <c r="V15" s="5"/>
    </row>
    <row r="16" spans="1:22" x14ac:dyDescent="0.25">
      <c r="A16" t="s">
        <v>49</v>
      </c>
      <c r="B16" t="s">
        <v>63</v>
      </c>
      <c r="C16" t="s">
        <v>63</v>
      </c>
      <c r="D16" t="s">
        <v>15</v>
      </c>
      <c r="H16" t="s">
        <v>70</v>
      </c>
      <c r="I16" s="11">
        <v>36853.374069153797</v>
      </c>
      <c r="J16" s="4">
        <v>36853.374069153797</v>
      </c>
      <c r="K16" t="s">
        <v>70</v>
      </c>
      <c r="L16" t="s">
        <v>29</v>
      </c>
      <c r="M16">
        <v>0</v>
      </c>
      <c r="N16">
        <v>0</v>
      </c>
      <c r="V16" s="5"/>
    </row>
    <row r="17" spans="1:14" x14ac:dyDescent="0.25">
      <c r="A17" t="s">
        <v>55</v>
      </c>
      <c r="B17" t="s">
        <v>63</v>
      </c>
      <c r="C17" t="s">
        <v>63</v>
      </c>
      <c r="D17" t="s">
        <v>15</v>
      </c>
      <c r="H17" t="s">
        <v>71</v>
      </c>
      <c r="I17" s="11">
        <v>0</v>
      </c>
      <c r="J17" s="4">
        <v>19276.820971171946</v>
      </c>
      <c r="K17" t="s">
        <v>71</v>
      </c>
      <c r="L17" t="s">
        <v>59</v>
      </c>
      <c r="M17">
        <v>0</v>
      </c>
      <c r="N17">
        <v>1</v>
      </c>
    </row>
    <row r="18" spans="1:14" x14ac:dyDescent="0.25">
      <c r="A18" t="s">
        <v>58</v>
      </c>
      <c r="B18" t="s">
        <v>63</v>
      </c>
      <c r="C18" t="s">
        <v>63</v>
      </c>
      <c r="D18" t="s">
        <v>15</v>
      </c>
      <c r="H18" t="s">
        <v>72</v>
      </c>
      <c r="I18" s="11">
        <v>0</v>
      </c>
      <c r="J18" s="4">
        <v>166.0404332601295</v>
      </c>
      <c r="K18" t="s">
        <v>72</v>
      </c>
      <c r="L18" t="s">
        <v>59</v>
      </c>
      <c r="M18">
        <v>0</v>
      </c>
      <c r="N18">
        <v>1</v>
      </c>
    </row>
    <row r="19" spans="1:14" x14ac:dyDescent="0.25">
      <c r="A19" t="s">
        <v>62</v>
      </c>
      <c r="B19" t="s">
        <v>63</v>
      </c>
      <c r="C19" t="s">
        <v>63</v>
      </c>
      <c r="D19" t="s">
        <v>15</v>
      </c>
      <c r="H19" t="s">
        <v>73</v>
      </c>
      <c r="I19" s="11">
        <v>0</v>
      </c>
      <c r="J19" s="4">
        <v>0</v>
      </c>
      <c r="K19" t="s">
        <v>73</v>
      </c>
      <c r="L19" t="s">
        <v>20</v>
      </c>
      <c r="M19">
        <v>0</v>
      </c>
      <c r="N19">
        <v>0</v>
      </c>
    </row>
    <row r="20" spans="1:14" x14ac:dyDescent="0.25">
      <c r="A20" t="s">
        <v>64</v>
      </c>
      <c r="B20" t="s">
        <v>63</v>
      </c>
      <c r="C20" t="s">
        <v>63</v>
      </c>
      <c r="D20" t="s">
        <v>15</v>
      </c>
      <c r="H20" t="s">
        <v>74</v>
      </c>
      <c r="I20" s="11">
        <v>642.91348673244192</v>
      </c>
      <c r="J20" s="4">
        <v>642.91348673244192</v>
      </c>
      <c r="K20" t="s">
        <v>74</v>
      </c>
      <c r="L20" t="s">
        <v>28</v>
      </c>
      <c r="M20">
        <v>0</v>
      </c>
      <c r="N20">
        <v>0</v>
      </c>
    </row>
    <row r="21" spans="1:14" x14ac:dyDescent="0.25">
      <c r="A21" t="s">
        <v>65</v>
      </c>
      <c r="B21" t="s">
        <v>63</v>
      </c>
      <c r="C21" t="s">
        <v>63</v>
      </c>
      <c r="D21" t="s">
        <v>15</v>
      </c>
      <c r="H21" t="s">
        <v>75</v>
      </c>
      <c r="I21" s="11">
        <v>145.91029129685239</v>
      </c>
      <c r="J21" s="4">
        <v>145.91029129685239</v>
      </c>
      <c r="K21" t="s">
        <v>75</v>
      </c>
      <c r="L21" t="s">
        <v>21</v>
      </c>
      <c r="M21">
        <v>0</v>
      </c>
      <c r="N21">
        <v>0</v>
      </c>
    </row>
    <row r="22" spans="1:14" x14ac:dyDescent="0.25">
      <c r="A22" t="s">
        <v>66</v>
      </c>
      <c r="B22" t="s">
        <v>63</v>
      </c>
      <c r="C22" t="s">
        <v>63</v>
      </c>
      <c r="D22" t="s">
        <v>15</v>
      </c>
      <c r="H22" t="s">
        <v>76</v>
      </c>
      <c r="I22" s="11">
        <v>1093.9804068977739</v>
      </c>
      <c r="J22" s="4">
        <v>1093.9804068977739</v>
      </c>
      <c r="K22" t="s">
        <v>76</v>
      </c>
      <c r="L22" t="s">
        <v>34</v>
      </c>
      <c r="M22">
        <v>0</v>
      </c>
      <c r="N22">
        <v>0</v>
      </c>
    </row>
    <row r="23" spans="1:14" x14ac:dyDescent="0.25">
      <c r="A23" t="s">
        <v>68</v>
      </c>
      <c r="B23" t="s">
        <v>63</v>
      </c>
      <c r="C23" t="s">
        <v>63</v>
      </c>
      <c r="D23" t="s">
        <v>77</v>
      </c>
      <c r="H23" t="s">
        <v>78</v>
      </c>
      <c r="I23" s="11">
        <v>156.9905138442856</v>
      </c>
      <c r="J23" s="4">
        <v>156.9905138442856</v>
      </c>
      <c r="K23" t="s">
        <v>78</v>
      </c>
      <c r="L23" t="s">
        <v>50</v>
      </c>
      <c r="M23">
        <v>0</v>
      </c>
      <c r="N23">
        <v>0</v>
      </c>
    </row>
    <row r="24" spans="1:14" x14ac:dyDescent="0.25">
      <c r="A24" t="s">
        <v>69</v>
      </c>
      <c r="B24" t="s">
        <v>63</v>
      </c>
      <c r="C24" t="s">
        <v>63</v>
      </c>
      <c r="D24" t="s">
        <v>77</v>
      </c>
      <c r="H24" t="s">
        <v>79</v>
      </c>
      <c r="I24" s="11">
        <v>0</v>
      </c>
      <c r="J24" s="4">
        <v>0</v>
      </c>
      <c r="K24" t="s">
        <v>79</v>
      </c>
      <c r="L24" t="s">
        <v>46</v>
      </c>
      <c r="M24">
        <v>0</v>
      </c>
      <c r="N24">
        <v>0</v>
      </c>
    </row>
    <row r="25" spans="1:14" x14ac:dyDescent="0.25">
      <c r="A25" t="s">
        <v>70</v>
      </c>
      <c r="B25" t="s">
        <v>63</v>
      </c>
      <c r="C25" t="s">
        <v>63</v>
      </c>
      <c r="D25" t="s">
        <v>15</v>
      </c>
      <c r="H25" t="s">
        <v>80</v>
      </c>
      <c r="I25" s="11">
        <v>0</v>
      </c>
      <c r="J25" s="4">
        <v>0</v>
      </c>
      <c r="K25" t="s">
        <v>80</v>
      </c>
      <c r="L25" t="s">
        <v>51</v>
      </c>
      <c r="M25">
        <v>0</v>
      </c>
      <c r="N25">
        <v>0</v>
      </c>
    </row>
    <row r="26" spans="1:14" x14ac:dyDescent="0.25">
      <c r="A26" t="s">
        <v>71</v>
      </c>
      <c r="B26" t="s">
        <v>63</v>
      </c>
      <c r="C26" t="s">
        <v>63</v>
      </c>
      <c r="D26" t="s">
        <v>77</v>
      </c>
      <c r="H26" t="s">
        <v>81</v>
      </c>
      <c r="I26" s="11">
        <v>41.9980123513904</v>
      </c>
      <c r="J26" s="4">
        <v>41.9980123513904</v>
      </c>
      <c r="K26" t="s">
        <v>81</v>
      </c>
      <c r="L26" t="s">
        <v>59</v>
      </c>
      <c r="M26">
        <v>0</v>
      </c>
      <c r="N26">
        <v>0</v>
      </c>
    </row>
    <row r="27" spans="1:14" x14ac:dyDescent="0.25">
      <c r="A27" t="s">
        <v>72</v>
      </c>
      <c r="B27" t="s">
        <v>63</v>
      </c>
      <c r="C27" t="s">
        <v>63</v>
      </c>
      <c r="D27" t="s">
        <v>77</v>
      </c>
      <c r="H27" t="s">
        <v>82</v>
      </c>
      <c r="I27" s="11">
        <v>0</v>
      </c>
      <c r="J27" s="4">
        <v>0</v>
      </c>
      <c r="K27" t="s">
        <v>82</v>
      </c>
      <c r="L27" t="s">
        <v>40</v>
      </c>
      <c r="M27">
        <v>0</v>
      </c>
      <c r="N27">
        <v>0</v>
      </c>
    </row>
    <row r="28" spans="1:14" x14ac:dyDescent="0.25">
      <c r="A28" t="s">
        <v>73</v>
      </c>
      <c r="B28" t="s">
        <v>83</v>
      </c>
      <c r="C28" t="s">
        <v>83</v>
      </c>
      <c r="D28" t="s">
        <v>15</v>
      </c>
      <c r="H28" t="s">
        <v>84</v>
      </c>
      <c r="I28" s="11">
        <v>253.07304640069208</v>
      </c>
      <c r="J28" s="4">
        <v>253.07304640069208</v>
      </c>
      <c r="K28" t="s">
        <v>84</v>
      </c>
      <c r="L28" t="s">
        <v>67</v>
      </c>
      <c r="M28">
        <v>0</v>
      </c>
      <c r="N28">
        <v>0</v>
      </c>
    </row>
    <row r="29" spans="1:14" x14ac:dyDescent="0.25">
      <c r="A29" t="s">
        <v>74</v>
      </c>
      <c r="B29" t="s">
        <v>83</v>
      </c>
      <c r="C29" t="s">
        <v>83</v>
      </c>
      <c r="D29" t="s">
        <v>15</v>
      </c>
      <c r="H29" t="s">
        <v>85</v>
      </c>
      <c r="I29" s="11">
        <v>0</v>
      </c>
      <c r="J29" s="4">
        <v>1116.7222233709902</v>
      </c>
      <c r="K29" t="s">
        <v>85</v>
      </c>
      <c r="L29" t="s">
        <v>40</v>
      </c>
      <c r="M29">
        <v>0</v>
      </c>
      <c r="N29">
        <v>0</v>
      </c>
    </row>
    <row r="30" spans="1:14" x14ac:dyDescent="0.25">
      <c r="A30" t="s">
        <v>75</v>
      </c>
      <c r="B30" t="s">
        <v>83</v>
      </c>
      <c r="C30" t="s">
        <v>83</v>
      </c>
      <c r="D30" t="s">
        <v>15</v>
      </c>
      <c r="H30" t="s">
        <v>86</v>
      </c>
      <c r="I30" s="11">
        <v>0</v>
      </c>
      <c r="J30" s="4">
        <v>11073.705790117572</v>
      </c>
      <c r="K30" t="s">
        <v>86</v>
      </c>
      <c r="L30" t="s">
        <v>20</v>
      </c>
      <c r="M30">
        <v>0</v>
      </c>
      <c r="N30">
        <v>1</v>
      </c>
    </row>
    <row r="31" spans="1:14" x14ac:dyDescent="0.25">
      <c r="A31" t="s">
        <v>76</v>
      </c>
      <c r="B31" t="s">
        <v>83</v>
      </c>
      <c r="C31" t="s">
        <v>83</v>
      </c>
      <c r="D31" t="s">
        <v>15</v>
      </c>
      <c r="H31" t="s">
        <v>87</v>
      </c>
      <c r="I31" s="11">
        <v>1500.0866373749811</v>
      </c>
      <c r="J31" s="4">
        <v>1500.0866373749811</v>
      </c>
      <c r="K31" t="s">
        <v>87</v>
      </c>
      <c r="L31" t="s">
        <v>20</v>
      </c>
      <c r="M31">
        <v>1</v>
      </c>
      <c r="N31">
        <v>0</v>
      </c>
    </row>
    <row r="32" spans="1:14" x14ac:dyDescent="0.25">
      <c r="A32" t="s">
        <v>78</v>
      </c>
      <c r="B32" t="s">
        <v>83</v>
      </c>
      <c r="C32" t="s">
        <v>83</v>
      </c>
      <c r="D32" t="s">
        <v>15</v>
      </c>
      <c r="H32" t="s">
        <v>88</v>
      </c>
      <c r="I32" s="11">
        <v>0</v>
      </c>
      <c r="J32" s="4">
        <v>6869.0131363857381</v>
      </c>
      <c r="K32" t="s">
        <v>88</v>
      </c>
      <c r="L32" t="s">
        <v>20</v>
      </c>
      <c r="M32">
        <v>0</v>
      </c>
      <c r="N32">
        <v>1</v>
      </c>
    </row>
    <row r="33" spans="1:14" x14ac:dyDescent="0.25">
      <c r="A33" t="s">
        <v>79</v>
      </c>
      <c r="B33" t="s">
        <v>83</v>
      </c>
      <c r="C33" t="s">
        <v>83</v>
      </c>
      <c r="D33" t="s">
        <v>15</v>
      </c>
      <c r="H33" t="s">
        <v>89</v>
      </c>
      <c r="I33" s="11">
        <v>0</v>
      </c>
      <c r="J33" s="4">
        <v>4860.4832594453565</v>
      </c>
      <c r="K33" t="s">
        <v>89</v>
      </c>
      <c r="L33" t="s">
        <v>29</v>
      </c>
      <c r="M33">
        <v>0</v>
      </c>
      <c r="N33">
        <v>1</v>
      </c>
    </row>
    <row r="34" spans="1:14" x14ac:dyDescent="0.25">
      <c r="A34" t="s">
        <v>80</v>
      </c>
      <c r="B34" t="s">
        <v>83</v>
      </c>
      <c r="C34" t="s">
        <v>83</v>
      </c>
      <c r="D34" t="s">
        <v>15</v>
      </c>
      <c r="H34" t="s">
        <v>90</v>
      </c>
      <c r="I34" s="11">
        <v>0</v>
      </c>
      <c r="J34" s="4">
        <v>33862.776952312895</v>
      </c>
      <c r="K34" t="s">
        <v>90</v>
      </c>
      <c r="L34" t="s">
        <v>29</v>
      </c>
      <c r="M34">
        <v>0</v>
      </c>
      <c r="N34">
        <v>1</v>
      </c>
    </row>
    <row r="35" spans="1:14" x14ac:dyDescent="0.25">
      <c r="A35" t="s">
        <v>81</v>
      </c>
      <c r="B35" t="s">
        <v>83</v>
      </c>
      <c r="C35" t="s">
        <v>83</v>
      </c>
      <c r="D35" t="s">
        <v>15</v>
      </c>
      <c r="H35" t="s">
        <v>91</v>
      </c>
      <c r="I35" s="11">
        <v>441.93181719165887</v>
      </c>
      <c r="J35" s="4">
        <v>441.93181719165887</v>
      </c>
      <c r="K35" t="s">
        <v>91</v>
      </c>
      <c r="L35" t="s">
        <v>29</v>
      </c>
      <c r="M35">
        <v>0</v>
      </c>
      <c r="N35">
        <v>0</v>
      </c>
    </row>
    <row r="36" spans="1:14" x14ac:dyDescent="0.25">
      <c r="A36" t="s">
        <v>82</v>
      </c>
      <c r="B36" t="s">
        <v>83</v>
      </c>
      <c r="C36" t="s">
        <v>83</v>
      </c>
      <c r="D36" t="s">
        <v>15</v>
      </c>
      <c r="H36" t="s">
        <v>92</v>
      </c>
      <c r="I36" s="11">
        <v>0</v>
      </c>
      <c r="J36" s="4">
        <v>2898.487392349231</v>
      </c>
      <c r="K36" t="s">
        <v>92</v>
      </c>
      <c r="L36" t="s">
        <v>59</v>
      </c>
      <c r="M36">
        <v>0</v>
      </c>
      <c r="N36">
        <v>1</v>
      </c>
    </row>
    <row r="37" spans="1:14" x14ac:dyDescent="0.25">
      <c r="A37" t="s">
        <v>84</v>
      </c>
      <c r="B37" t="s">
        <v>83</v>
      </c>
      <c r="C37" t="s">
        <v>83</v>
      </c>
      <c r="D37" t="s">
        <v>15</v>
      </c>
      <c r="H37" t="s">
        <v>93</v>
      </c>
      <c r="I37" s="11">
        <v>0</v>
      </c>
      <c r="J37" s="4">
        <v>34585.344541747902</v>
      </c>
      <c r="K37" t="s">
        <v>93</v>
      </c>
      <c r="L37" t="s">
        <v>59</v>
      </c>
      <c r="M37">
        <v>0</v>
      </c>
      <c r="N37">
        <v>1</v>
      </c>
    </row>
    <row r="38" spans="1:14" x14ac:dyDescent="0.25">
      <c r="A38" t="s">
        <v>85</v>
      </c>
      <c r="B38" t="s">
        <v>83</v>
      </c>
      <c r="C38" t="s">
        <v>83</v>
      </c>
      <c r="D38" t="s">
        <v>77</v>
      </c>
      <c r="H38" t="s">
        <v>94</v>
      </c>
      <c r="I38" s="11">
        <v>499.77005733602903</v>
      </c>
      <c r="J38" s="4">
        <v>499.77005733602903</v>
      </c>
      <c r="K38" t="s">
        <v>94</v>
      </c>
      <c r="L38" t="s">
        <v>59</v>
      </c>
      <c r="M38">
        <v>1</v>
      </c>
      <c r="N38">
        <v>0</v>
      </c>
    </row>
    <row r="39" spans="1:14" x14ac:dyDescent="0.25">
      <c r="A39" t="s">
        <v>86</v>
      </c>
      <c r="B39" t="s">
        <v>83</v>
      </c>
      <c r="C39" t="s">
        <v>83</v>
      </c>
      <c r="D39" t="s">
        <v>77</v>
      </c>
      <c r="H39" t="s">
        <v>95</v>
      </c>
      <c r="I39" s="11">
        <v>1106.1966730355798</v>
      </c>
      <c r="J39" s="4">
        <v>1106.1966730355798</v>
      </c>
      <c r="K39" t="s">
        <v>95</v>
      </c>
      <c r="L39" t="s">
        <v>67</v>
      </c>
      <c r="M39">
        <v>0</v>
      </c>
      <c r="N39">
        <v>0</v>
      </c>
    </row>
    <row r="40" spans="1:14" x14ac:dyDescent="0.25">
      <c r="A40" t="s">
        <v>96</v>
      </c>
      <c r="B40" t="s">
        <v>83</v>
      </c>
      <c r="C40" t="s">
        <v>83</v>
      </c>
      <c r="D40" t="s">
        <v>77</v>
      </c>
      <c r="H40" t="s">
        <v>97</v>
      </c>
      <c r="I40" s="11">
        <v>1123.9657990867577</v>
      </c>
      <c r="J40" s="4">
        <v>1123.9657990867577</v>
      </c>
      <c r="K40" t="s">
        <v>97</v>
      </c>
      <c r="L40" t="s">
        <v>40</v>
      </c>
      <c r="M40">
        <v>0</v>
      </c>
      <c r="N40">
        <v>0</v>
      </c>
    </row>
    <row r="41" spans="1:14" x14ac:dyDescent="0.25">
      <c r="A41" t="s">
        <v>88</v>
      </c>
      <c r="B41" t="s">
        <v>83</v>
      </c>
      <c r="C41" t="s">
        <v>83</v>
      </c>
      <c r="D41" t="s">
        <v>77</v>
      </c>
      <c r="H41" t="s">
        <v>98</v>
      </c>
      <c r="I41" s="11">
        <v>339.20000000000005</v>
      </c>
      <c r="J41" s="4">
        <v>339.20000000000005</v>
      </c>
      <c r="K41" t="s">
        <v>98</v>
      </c>
      <c r="L41" t="s">
        <v>20</v>
      </c>
      <c r="M41">
        <v>0</v>
      </c>
      <c r="N41">
        <v>0</v>
      </c>
    </row>
    <row r="42" spans="1:14" x14ac:dyDescent="0.25">
      <c r="A42" t="s">
        <v>89</v>
      </c>
      <c r="B42" t="s">
        <v>83</v>
      </c>
      <c r="C42" t="s">
        <v>83</v>
      </c>
      <c r="D42" t="s">
        <v>77</v>
      </c>
      <c r="H42" t="s">
        <v>99</v>
      </c>
      <c r="I42" s="11">
        <v>0</v>
      </c>
      <c r="J42" s="4">
        <v>530.36712328767112</v>
      </c>
      <c r="K42" t="s">
        <v>99</v>
      </c>
      <c r="L42" t="s">
        <v>20</v>
      </c>
      <c r="M42">
        <v>0</v>
      </c>
      <c r="N42">
        <v>1</v>
      </c>
    </row>
    <row r="43" spans="1:14" x14ac:dyDescent="0.25">
      <c r="A43" t="s">
        <v>90</v>
      </c>
      <c r="B43" t="s">
        <v>83</v>
      </c>
      <c r="C43" t="s">
        <v>83</v>
      </c>
      <c r="D43" t="s">
        <v>77</v>
      </c>
      <c r="H43" t="s">
        <v>100</v>
      </c>
      <c r="I43" s="11">
        <v>256</v>
      </c>
      <c r="J43" s="4">
        <v>256</v>
      </c>
      <c r="K43" t="s">
        <v>100</v>
      </c>
      <c r="L43" t="s">
        <v>29</v>
      </c>
      <c r="M43">
        <v>0</v>
      </c>
      <c r="N43">
        <v>0</v>
      </c>
    </row>
    <row r="44" spans="1:14" x14ac:dyDescent="0.25">
      <c r="A44" t="s">
        <v>91</v>
      </c>
      <c r="B44" t="s">
        <v>83</v>
      </c>
      <c r="C44" t="s">
        <v>83</v>
      </c>
      <c r="D44" t="s">
        <v>15</v>
      </c>
    </row>
    <row r="45" spans="1:14" x14ac:dyDescent="0.25">
      <c r="A45" t="s">
        <v>92</v>
      </c>
      <c r="B45" t="s">
        <v>83</v>
      </c>
      <c r="C45" t="s">
        <v>83</v>
      </c>
      <c r="D45" t="s">
        <v>77</v>
      </c>
    </row>
    <row r="46" spans="1:14" x14ac:dyDescent="0.25">
      <c r="A46" t="s">
        <v>93</v>
      </c>
      <c r="B46" t="s">
        <v>83</v>
      </c>
      <c r="C46" t="s">
        <v>83</v>
      </c>
      <c r="D46" t="s">
        <v>77</v>
      </c>
    </row>
    <row r="47" spans="1:14" x14ac:dyDescent="0.25">
      <c r="A47" t="s">
        <v>94</v>
      </c>
      <c r="B47" t="s">
        <v>83</v>
      </c>
      <c r="C47" t="s">
        <v>83</v>
      </c>
      <c r="D47" t="s">
        <v>77</v>
      </c>
    </row>
    <row r="48" spans="1:14" x14ac:dyDescent="0.25">
      <c r="A48" t="s">
        <v>95</v>
      </c>
      <c r="B48" t="s">
        <v>101</v>
      </c>
      <c r="C48" t="s">
        <v>102</v>
      </c>
      <c r="D48" t="s">
        <v>15</v>
      </c>
    </row>
    <row r="49" spans="1:4" x14ac:dyDescent="0.25">
      <c r="A49" t="s">
        <v>97</v>
      </c>
      <c r="B49" t="s">
        <v>103</v>
      </c>
      <c r="C49" t="s">
        <v>103</v>
      </c>
      <c r="D49" t="s">
        <v>15</v>
      </c>
    </row>
    <row r="50" spans="1:4" x14ac:dyDescent="0.25">
      <c r="A50" t="s">
        <v>98</v>
      </c>
      <c r="B50" t="s">
        <v>103</v>
      </c>
      <c r="C50" t="s">
        <v>103</v>
      </c>
      <c r="D50" t="s">
        <v>15</v>
      </c>
    </row>
    <row r="51" spans="1:4" x14ac:dyDescent="0.25">
      <c r="A51" t="s">
        <v>99</v>
      </c>
      <c r="B51" t="s">
        <v>103</v>
      </c>
      <c r="C51" t="s">
        <v>103</v>
      </c>
      <c r="D51" t="s">
        <v>77</v>
      </c>
    </row>
    <row r="52" spans="1:4" x14ac:dyDescent="0.25">
      <c r="A52" t="s">
        <v>100</v>
      </c>
      <c r="B52" t="s">
        <v>103</v>
      </c>
      <c r="C52" t="s">
        <v>103</v>
      </c>
      <c r="D52" t="s">
        <v>15</v>
      </c>
    </row>
    <row r="53" spans="1:4" x14ac:dyDescent="0.25">
      <c r="A53" t="s">
        <v>104</v>
      </c>
      <c r="B53" t="s">
        <v>63</v>
      </c>
      <c r="C53" t="s">
        <v>63</v>
      </c>
      <c r="D53" t="s">
        <v>15</v>
      </c>
    </row>
    <row r="54" spans="1:4" x14ac:dyDescent="0.25">
      <c r="A54" t="s">
        <v>105</v>
      </c>
      <c r="B54" t="s">
        <v>83</v>
      </c>
      <c r="C54" t="s">
        <v>83</v>
      </c>
      <c r="D54" t="s">
        <v>15</v>
      </c>
    </row>
    <row r="55" spans="1:4" x14ac:dyDescent="0.25">
      <c r="A55" t="s">
        <v>106</v>
      </c>
      <c r="B55" t="s">
        <v>107</v>
      </c>
      <c r="C55" t="s">
        <v>102</v>
      </c>
      <c r="D55" t="s">
        <v>15</v>
      </c>
    </row>
  </sheetData>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5"/>
  <sheetViews>
    <sheetView showGridLines="0" zoomScale="70" zoomScaleNormal="70" workbookViewId="0">
      <selection activeCell="B10" sqref="B10"/>
    </sheetView>
  </sheetViews>
  <sheetFormatPr defaultRowHeight="15" x14ac:dyDescent="0.25"/>
  <cols>
    <col min="1" max="1" width="9.140625" style="12"/>
    <col min="2" max="2" width="62.140625" style="12" customWidth="1"/>
    <col min="3" max="10" width="11.85546875" style="12" customWidth="1"/>
    <col min="11" max="11" width="18" style="12" customWidth="1"/>
    <col min="12" max="12" width="12.5703125" style="12" customWidth="1"/>
    <col min="13" max="13" width="5.28515625" style="12" customWidth="1"/>
    <col min="14" max="15" width="11.7109375" style="12" customWidth="1"/>
    <col min="16" max="16" width="4.5703125" style="12" customWidth="1"/>
    <col min="17" max="17" width="19.42578125" style="12" customWidth="1"/>
    <col min="18" max="18" width="17.42578125" style="12" customWidth="1"/>
    <col min="19" max="19" width="32.140625" style="12" customWidth="1"/>
    <col min="20" max="20" width="25.140625" style="12" customWidth="1"/>
    <col min="21" max="21" width="9.140625" style="12"/>
    <col min="22" max="22" width="43.5703125" style="12" customWidth="1"/>
    <col min="23" max="23" width="14.42578125" style="12" customWidth="1"/>
    <col min="24" max="24" width="13.85546875" style="12" customWidth="1"/>
    <col min="25" max="16384" width="9.140625" style="12"/>
  </cols>
  <sheetData>
    <row r="1" spans="1:25" ht="23.25" x14ac:dyDescent="0.25">
      <c r="A1" s="112" t="s">
        <v>215</v>
      </c>
      <c r="B1" s="113"/>
      <c r="C1" s="113"/>
      <c r="D1" s="113"/>
      <c r="E1" s="113"/>
      <c r="F1" s="113"/>
      <c r="G1" s="113"/>
      <c r="H1" s="113"/>
      <c r="I1" s="113"/>
      <c r="J1" s="113"/>
      <c r="K1" s="48"/>
      <c r="N1" s="12">
        <v>0.11269999999999999</v>
      </c>
      <c r="O1" s="12" t="s">
        <v>216</v>
      </c>
    </row>
    <row r="2" spans="1:25" ht="15.75" thickBot="1" x14ac:dyDescent="0.3">
      <c r="A2" s="113"/>
      <c r="B2" s="113"/>
      <c r="C2" s="113"/>
      <c r="D2" s="113"/>
      <c r="E2" s="113"/>
      <c r="F2" s="113"/>
      <c r="G2" s="113"/>
      <c r="H2" s="113"/>
      <c r="I2" s="113"/>
      <c r="J2" s="113"/>
      <c r="K2" s="48"/>
      <c r="N2" s="12">
        <v>1.175</v>
      </c>
      <c r="O2" s="12" t="s">
        <v>217</v>
      </c>
    </row>
    <row r="3" spans="1:25" ht="15.75" x14ac:dyDescent="0.25">
      <c r="A3" s="113"/>
      <c r="B3" s="114"/>
      <c r="C3" s="170" t="s">
        <v>218</v>
      </c>
      <c r="D3" s="170"/>
      <c r="E3" s="170"/>
      <c r="F3" s="170"/>
      <c r="G3" s="170"/>
      <c r="H3" s="170"/>
      <c r="I3" s="170"/>
      <c r="J3" s="170"/>
      <c r="K3" s="170"/>
      <c r="U3" s="140"/>
      <c r="V3" s="141"/>
      <c r="W3" s="141"/>
      <c r="X3" s="141"/>
      <c r="Y3" s="156"/>
    </row>
    <row r="4" spans="1:25" ht="75" x14ac:dyDescent="0.25">
      <c r="A4" s="113"/>
      <c r="B4" s="115"/>
      <c r="C4" s="171" t="s">
        <v>219</v>
      </c>
      <c r="D4" s="172"/>
      <c r="E4" s="172"/>
      <c r="F4" s="173"/>
      <c r="G4" s="171" t="s">
        <v>220</v>
      </c>
      <c r="H4" s="172"/>
      <c r="I4" s="172"/>
      <c r="J4" s="173"/>
      <c r="K4" s="116" t="s">
        <v>221</v>
      </c>
      <c r="L4" s="108" t="s">
        <v>222</v>
      </c>
      <c r="N4" s="108" t="s">
        <v>223</v>
      </c>
      <c r="O4" s="108" t="s">
        <v>224</v>
      </c>
      <c r="U4" s="142"/>
      <c r="V4" s="67" t="s">
        <v>309</v>
      </c>
      <c r="W4" s="161"/>
      <c r="X4" s="161"/>
      <c r="Y4" s="157"/>
    </row>
    <row r="5" spans="1:25" ht="45" x14ac:dyDescent="0.25">
      <c r="A5" s="113"/>
      <c r="B5" s="117" t="s">
        <v>225</v>
      </c>
      <c r="C5" s="118" t="s">
        <v>226</v>
      </c>
      <c r="D5" s="118" t="s">
        <v>227</v>
      </c>
      <c r="E5" s="118" t="s">
        <v>228</v>
      </c>
      <c r="F5" s="118" t="s">
        <v>229</v>
      </c>
      <c r="G5" s="118" t="s">
        <v>226</v>
      </c>
      <c r="H5" s="118" t="s">
        <v>227</v>
      </c>
      <c r="I5" s="118" t="s">
        <v>228</v>
      </c>
      <c r="J5" s="118" t="s">
        <v>229</v>
      </c>
      <c r="K5" s="118" t="s">
        <v>226</v>
      </c>
      <c r="L5" s="119" t="s">
        <v>226</v>
      </c>
      <c r="N5" s="119" t="s">
        <v>230</v>
      </c>
      <c r="O5" s="119" t="s">
        <v>230</v>
      </c>
      <c r="Q5" s="67" t="s">
        <v>266</v>
      </c>
      <c r="R5" s="67" t="s">
        <v>267</v>
      </c>
      <c r="S5" s="67" t="s">
        <v>269</v>
      </c>
      <c r="T5" s="120" t="s">
        <v>231</v>
      </c>
      <c r="U5" s="142"/>
      <c r="V5" s="161" t="s">
        <v>12</v>
      </c>
      <c r="W5" s="160" t="s">
        <v>265</v>
      </c>
      <c r="X5" s="160" t="s">
        <v>268</v>
      </c>
      <c r="Y5" s="157"/>
    </row>
    <row r="6" spans="1:25" x14ac:dyDescent="0.25">
      <c r="A6" s="121"/>
      <c r="B6" s="122" t="s">
        <v>232</v>
      </c>
      <c r="C6" s="123">
        <v>2000</v>
      </c>
      <c r="D6" s="123"/>
      <c r="E6" s="123">
        <v>2000</v>
      </c>
      <c r="F6" s="123"/>
      <c r="G6" s="124"/>
      <c r="H6" s="124"/>
      <c r="I6" s="124">
        <v>285</v>
      </c>
      <c r="J6" s="124"/>
      <c r="K6" s="125">
        <v>3900</v>
      </c>
      <c r="L6" s="14">
        <f>K6-C6</f>
        <v>1900</v>
      </c>
      <c r="N6" s="126">
        <f>($I6/$E6)*1000*$N$1*$N$2</f>
        <v>18.870206249999999</v>
      </c>
      <c r="O6" s="111">
        <f>(SUM(I7:I10)/SUM(E7:E10))*1000*$N$1*$N$2</f>
        <v>21.3200225</v>
      </c>
      <c r="Q6" s="127">
        <f>C6-C10</f>
        <v>1400</v>
      </c>
      <c r="R6" s="127">
        <f>L6-L10</f>
        <v>1200</v>
      </c>
      <c r="S6" s="46" t="s">
        <v>233</v>
      </c>
      <c r="U6" s="142"/>
      <c r="V6" s="143" t="s">
        <v>20</v>
      </c>
      <c r="W6" s="31">
        <v>8</v>
      </c>
      <c r="X6" s="159">
        <f>Q6-W6</f>
        <v>1392</v>
      </c>
      <c r="Y6" s="157"/>
    </row>
    <row r="7" spans="1:25" x14ac:dyDescent="0.25">
      <c r="A7" s="121"/>
      <c r="B7" s="128" t="s">
        <v>234</v>
      </c>
      <c r="C7" s="129">
        <v>500</v>
      </c>
      <c r="D7" s="129"/>
      <c r="E7" s="129"/>
      <c r="F7" s="129"/>
      <c r="G7" s="130"/>
      <c r="H7" s="130"/>
      <c r="I7" s="130"/>
      <c r="J7" s="130"/>
      <c r="K7" s="131">
        <v>2100</v>
      </c>
      <c r="L7" s="14">
        <f t="shared" ref="L7:L24" si="0">K7-C7</f>
        <v>1600</v>
      </c>
      <c r="N7" s="111"/>
      <c r="U7" s="142"/>
      <c r="V7" s="143"/>
      <c r="W7" s="31"/>
      <c r="X7" s="143"/>
      <c r="Y7" s="157"/>
    </row>
    <row r="8" spans="1:25" x14ac:dyDescent="0.25">
      <c r="A8" s="121"/>
      <c r="B8" s="128" t="s">
        <v>235</v>
      </c>
      <c r="C8" s="132">
        <v>0</v>
      </c>
      <c r="D8" s="129"/>
      <c r="E8" s="129"/>
      <c r="F8" s="129"/>
      <c r="G8" s="130"/>
      <c r="H8" s="130"/>
      <c r="I8" s="130"/>
      <c r="J8" s="130"/>
      <c r="K8" s="131">
        <v>100</v>
      </c>
      <c r="L8" s="14">
        <f t="shared" si="0"/>
        <v>100</v>
      </c>
      <c r="N8" s="111"/>
      <c r="U8" s="142"/>
      <c r="V8" s="143"/>
      <c r="W8" s="31"/>
      <c r="X8" s="143"/>
      <c r="Y8" s="157"/>
    </row>
    <row r="9" spans="1:25" x14ac:dyDescent="0.25">
      <c r="A9" s="121"/>
      <c r="B9" s="128" t="s">
        <v>236</v>
      </c>
      <c r="C9" s="129">
        <v>2000</v>
      </c>
      <c r="D9" s="129"/>
      <c r="E9" s="129"/>
      <c r="F9" s="129"/>
      <c r="G9" s="130"/>
      <c r="H9" s="130"/>
      <c r="I9" s="130"/>
      <c r="J9" s="130"/>
      <c r="K9" s="131">
        <v>4600</v>
      </c>
      <c r="L9" s="14">
        <f t="shared" si="0"/>
        <v>2600</v>
      </c>
      <c r="N9" s="111"/>
      <c r="U9" s="142"/>
      <c r="V9" s="143"/>
      <c r="W9" s="31"/>
      <c r="X9" s="143"/>
      <c r="Y9" s="157"/>
    </row>
    <row r="10" spans="1:25" x14ac:dyDescent="0.25">
      <c r="A10" s="121"/>
      <c r="B10" s="128" t="s">
        <v>237</v>
      </c>
      <c r="C10" s="129">
        <v>600</v>
      </c>
      <c r="D10" s="129"/>
      <c r="E10" s="129">
        <v>2000</v>
      </c>
      <c r="F10" s="129"/>
      <c r="G10" s="130"/>
      <c r="H10" s="130"/>
      <c r="I10" s="130">
        <v>322</v>
      </c>
      <c r="J10" s="130"/>
      <c r="K10" s="131">
        <v>1300</v>
      </c>
      <c r="L10" s="14">
        <f t="shared" si="0"/>
        <v>700</v>
      </c>
      <c r="N10" s="126">
        <f>($I10/$E10)*1000*$N$1*$N$2</f>
        <v>21.3200225</v>
      </c>
      <c r="Q10" s="127">
        <f>C10</f>
        <v>600</v>
      </c>
      <c r="R10" s="127">
        <f>L10</f>
        <v>700</v>
      </c>
      <c r="S10" s="46" t="s">
        <v>28</v>
      </c>
      <c r="U10" s="142"/>
      <c r="V10" s="143" t="s">
        <v>28</v>
      </c>
      <c r="W10" s="31">
        <v>19</v>
      </c>
      <c r="X10" s="159">
        <f t="shared" ref="X10:X16" si="1">Q10-W10</f>
        <v>581</v>
      </c>
      <c r="Y10" s="157"/>
    </row>
    <row r="11" spans="1:25" x14ac:dyDescent="0.25">
      <c r="A11" s="121"/>
      <c r="B11" s="122" t="s">
        <v>238</v>
      </c>
      <c r="C11" s="123">
        <v>1100</v>
      </c>
      <c r="D11" s="123"/>
      <c r="E11" s="123">
        <v>2000</v>
      </c>
      <c r="F11" s="123"/>
      <c r="G11" s="124"/>
      <c r="H11" s="124"/>
      <c r="I11" s="124">
        <v>55</v>
      </c>
      <c r="J11" s="124"/>
      <c r="K11" s="125">
        <v>2000</v>
      </c>
      <c r="L11" s="14">
        <f t="shared" si="0"/>
        <v>900</v>
      </c>
      <c r="N11" s="111">
        <f>($I11/$E11)*1000*$N$1*$N$2</f>
        <v>3.6416187500000001</v>
      </c>
      <c r="O11" s="111">
        <f>(SUM(I12:I14)/SUM(E12:E14))*1000*$N$1*$N$2</f>
        <v>16.773516666666666</v>
      </c>
      <c r="Q11" s="13">
        <f>SUM(Q12:Q14)</f>
        <v>1100</v>
      </c>
      <c r="R11" s="13">
        <f>SUM(R12:R14)</f>
        <v>900</v>
      </c>
      <c r="T11" s="73" t="s">
        <v>238</v>
      </c>
      <c r="U11" s="142"/>
      <c r="V11" s="143"/>
      <c r="W11" s="31">
        <f>SUM(W12:W14)</f>
        <v>285</v>
      </c>
      <c r="X11" s="159">
        <f t="shared" si="1"/>
        <v>815</v>
      </c>
      <c r="Y11" s="157"/>
    </row>
    <row r="12" spans="1:25" x14ac:dyDescent="0.25">
      <c r="A12" s="113"/>
      <c r="B12" s="128" t="s">
        <v>239</v>
      </c>
      <c r="C12" s="129">
        <v>1100</v>
      </c>
      <c r="D12" s="129"/>
      <c r="E12" s="129">
        <v>2000</v>
      </c>
      <c r="F12" s="129"/>
      <c r="G12" s="130"/>
      <c r="H12" s="130"/>
      <c r="I12" s="130">
        <v>55</v>
      </c>
      <c r="J12" s="130"/>
      <c r="K12" s="131">
        <v>1800</v>
      </c>
      <c r="L12" s="14">
        <f t="shared" si="0"/>
        <v>700</v>
      </c>
      <c r="N12" s="126">
        <f>($I12/$E12)*1000*$N$1*$N$2</f>
        <v>3.6416187500000001</v>
      </c>
      <c r="Q12" s="133">
        <v>540</v>
      </c>
      <c r="R12" s="10">
        <f>L12</f>
        <v>700</v>
      </c>
      <c r="S12" s="46" t="s">
        <v>39</v>
      </c>
      <c r="U12" s="142"/>
      <c r="V12" s="143" t="s">
        <v>39</v>
      </c>
      <c r="W12" s="31">
        <v>122</v>
      </c>
      <c r="X12" s="159">
        <f t="shared" si="1"/>
        <v>418</v>
      </c>
      <c r="Y12" s="157"/>
    </row>
    <row r="13" spans="1:25" x14ac:dyDescent="0.25">
      <c r="A13" s="113"/>
      <c r="B13" s="128" t="s">
        <v>240</v>
      </c>
      <c r="C13" s="129">
        <v>1000</v>
      </c>
      <c r="D13" s="129"/>
      <c r="E13" s="129">
        <v>1500</v>
      </c>
      <c r="F13" s="129"/>
      <c r="G13" s="130"/>
      <c r="H13" s="130"/>
      <c r="I13" s="130">
        <v>241</v>
      </c>
      <c r="J13" s="130"/>
      <c r="K13" s="131">
        <v>1200</v>
      </c>
      <c r="L13" s="14">
        <f t="shared" si="0"/>
        <v>200</v>
      </c>
      <c r="N13" s="126">
        <f>($I13/$E13)*1000*$N$1*$N$2</f>
        <v>21.275881666666667</v>
      </c>
      <c r="Q13" s="133">
        <v>400</v>
      </c>
      <c r="R13" s="10">
        <f t="shared" ref="R13:R14" si="2">L13</f>
        <v>200</v>
      </c>
      <c r="S13" s="46" t="s">
        <v>241</v>
      </c>
      <c r="U13" s="142"/>
      <c r="V13" s="143" t="s">
        <v>34</v>
      </c>
      <c r="W13" s="31">
        <v>160</v>
      </c>
      <c r="X13" s="159">
        <f t="shared" si="1"/>
        <v>240</v>
      </c>
      <c r="Y13" s="157"/>
    </row>
    <row r="14" spans="1:25" x14ac:dyDescent="0.25">
      <c r="A14" s="113"/>
      <c r="B14" s="128" t="s">
        <v>242</v>
      </c>
      <c r="C14" s="129">
        <v>1000</v>
      </c>
      <c r="D14" s="129"/>
      <c r="E14" s="129">
        <v>1000</v>
      </c>
      <c r="F14" s="129"/>
      <c r="G14" s="130"/>
      <c r="H14" s="130"/>
      <c r="I14" s="130">
        <v>274</v>
      </c>
      <c r="J14" s="130"/>
      <c r="K14" s="131">
        <v>1000</v>
      </c>
      <c r="L14" s="14">
        <f t="shared" si="0"/>
        <v>0</v>
      </c>
      <c r="N14" s="126">
        <f>($I14/$E14)*1000*$N$1*$N$2</f>
        <v>36.283765000000002</v>
      </c>
      <c r="Q14" s="133">
        <v>160</v>
      </c>
      <c r="R14" s="10">
        <f t="shared" si="2"/>
        <v>0</v>
      </c>
      <c r="S14" s="46" t="s">
        <v>243</v>
      </c>
      <c r="U14" s="142"/>
      <c r="V14" s="143" t="s">
        <v>21</v>
      </c>
      <c r="W14" s="31">
        <v>3</v>
      </c>
      <c r="X14" s="159">
        <f t="shared" si="1"/>
        <v>157</v>
      </c>
      <c r="Y14" s="157"/>
    </row>
    <row r="15" spans="1:25" x14ac:dyDescent="0.25">
      <c r="A15" s="121"/>
      <c r="B15" s="117" t="s">
        <v>50</v>
      </c>
      <c r="C15" s="123">
        <v>4300</v>
      </c>
      <c r="D15" s="123">
        <v>1000</v>
      </c>
      <c r="E15" s="123"/>
      <c r="F15" s="123"/>
      <c r="G15" s="124"/>
      <c r="H15" s="124">
        <v>100</v>
      </c>
      <c r="I15" s="124"/>
      <c r="J15" s="124"/>
      <c r="K15" s="125">
        <v>5100</v>
      </c>
      <c r="L15" s="14">
        <f t="shared" si="0"/>
        <v>800</v>
      </c>
      <c r="Q15" s="127">
        <f>C15</f>
        <v>4300</v>
      </c>
      <c r="R15" s="127">
        <f>L15</f>
        <v>800</v>
      </c>
      <c r="S15" s="46" t="s">
        <v>50</v>
      </c>
      <c r="U15" s="142"/>
      <c r="V15" s="143" t="s">
        <v>50</v>
      </c>
      <c r="W15" s="31">
        <v>388</v>
      </c>
      <c r="X15" s="159">
        <f t="shared" si="1"/>
        <v>3912</v>
      </c>
      <c r="Y15" s="157"/>
    </row>
    <row r="16" spans="1:25" x14ac:dyDescent="0.25">
      <c r="A16" s="121"/>
      <c r="B16" s="117" t="s">
        <v>244</v>
      </c>
      <c r="C16" s="123">
        <v>600</v>
      </c>
      <c r="D16" s="123"/>
      <c r="E16" s="123">
        <v>400</v>
      </c>
      <c r="F16" s="123"/>
      <c r="G16" s="124"/>
      <c r="H16" s="124"/>
      <c r="I16" s="124">
        <v>146</v>
      </c>
      <c r="J16" s="124"/>
      <c r="K16" s="125">
        <v>600</v>
      </c>
      <c r="L16" s="14">
        <f t="shared" si="0"/>
        <v>0</v>
      </c>
      <c r="N16" s="134">
        <f>($I16/$E16)*1000*$N$1*$N$2</f>
        <v>48.3342125</v>
      </c>
      <c r="O16" s="126">
        <f>(SUM(I17:I19)/SUM(E17:E19))*1000*$N$1*$N$2</f>
        <v>135.84341458333336</v>
      </c>
      <c r="Q16" s="127">
        <f>C16</f>
        <v>600</v>
      </c>
      <c r="R16" s="127">
        <f>L16</f>
        <v>0</v>
      </c>
      <c r="S16" s="46" t="s">
        <v>245</v>
      </c>
      <c r="U16" s="142"/>
      <c r="V16" s="143" t="s">
        <v>46</v>
      </c>
      <c r="W16" s="31">
        <v>24</v>
      </c>
      <c r="X16" s="159">
        <f t="shared" si="1"/>
        <v>576</v>
      </c>
      <c r="Y16" s="157"/>
    </row>
    <row r="17" spans="1:25" x14ac:dyDescent="0.25">
      <c r="A17" s="113"/>
      <c r="B17" s="135" t="s">
        <v>246</v>
      </c>
      <c r="C17" s="129">
        <v>300</v>
      </c>
      <c r="D17" s="129"/>
      <c r="E17" s="129">
        <v>400</v>
      </c>
      <c r="F17" s="129"/>
      <c r="G17" s="130"/>
      <c r="H17" s="130"/>
      <c r="I17" s="130">
        <v>485</v>
      </c>
      <c r="J17" s="130"/>
      <c r="K17" s="131">
        <v>300</v>
      </c>
      <c r="L17" s="14">
        <f t="shared" si="0"/>
        <v>0</v>
      </c>
      <c r="U17" s="142"/>
      <c r="V17" s="143"/>
      <c r="W17" s="31"/>
      <c r="X17" s="143"/>
      <c r="Y17" s="157"/>
    </row>
    <row r="18" spans="1:25" x14ac:dyDescent="0.25">
      <c r="A18" s="113"/>
      <c r="B18" s="135" t="s">
        <v>247</v>
      </c>
      <c r="C18" s="129">
        <v>100</v>
      </c>
      <c r="D18" s="129"/>
      <c r="E18" s="129">
        <v>400</v>
      </c>
      <c r="F18" s="129"/>
      <c r="G18" s="130"/>
      <c r="H18" s="130"/>
      <c r="I18" s="130">
        <v>485</v>
      </c>
      <c r="J18" s="130"/>
      <c r="K18" s="131">
        <v>100</v>
      </c>
      <c r="L18" s="14">
        <f t="shared" si="0"/>
        <v>0</v>
      </c>
      <c r="U18" s="142"/>
      <c r="V18" s="143"/>
      <c r="W18" s="31"/>
      <c r="X18" s="143"/>
      <c r="Y18" s="157"/>
    </row>
    <row r="19" spans="1:25" x14ac:dyDescent="0.25">
      <c r="A19" s="113"/>
      <c r="B19" s="135" t="s">
        <v>248</v>
      </c>
      <c r="C19" s="129">
        <v>400</v>
      </c>
      <c r="D19" s="129"/>
      <c r="E19" s="129">
        <v>400</v>
      </c>
      <c r="F19" s="129"/>
      <c r="G19" s="130"/>
      <c r="H19" s="130"/>
      <c r="I19" s="130">
        <v>261</v>
      </c>
      <c r="J19" s="130"/>
      <c r="K19" s="131">
        <v>400</v>
      </c>
      <c r="L19" s="14">
        <f t="shared" si="0"/>
        <v>0</v>
      </c>
      <c r="U19" s="142"/>
      <c r="V19" s="143"/>
      <c r="W19" s="31"/>
      <c r="X19" s="143"/>
      <c r="Y19" s="157"/>
    </row>
    <row r="20" spans="1:25" x14ac:dyDescent="0.25">
      <c r="A20" s="121"/>
      <c r="B20" s="117" t="s">
        <v>249</v>
      </c>
      <c r="C20" s="123">
        <v>3000</v>
      </c>
      <c r="D20" s="123"/>
      <c r="E20" s="123">
        <v>2800</v>
      </c>
      <c r="F20" s="123"/>
      <c r="G20" s="124"/>
      <c r="H20" s="124"/>
      <c r="I20" s="124">
        <v>2156</v>
      </c>
      <c r="J20" s="124"/>
      <c r="K20" s="125">
        <v>9600</v>
      </c>
      <c r="L20" s="14">
        <f t="shared" si="0"/>
        <v>6600</v>
      </c>
      <c r="N20" s="111">
        <f>($I20/$E20)*1000*$N$1*$N$2</f>
        <v>101.96532499999999</v>
      </c>
      <c r="O20" s="111">
        <f>(SUM(I21:I24)/SUM(E21:E24))*1000*$N$1*$N$2</f>
        <v>176.40169084507042</v>
      </c>
      <c r="Q20" s="13">
        <f>SUM(Q21:Q24)</f>
        <v>3000</v>
      </c>
      <c r="R20" s="13">
        <f>SUM(R21:R24)</f>
        <v>6600</v>
      </c>
      <c r="T20" s="73" t="s">
        <v>249</v>
      </c>
      <c r="U20" s="142"/>
      <c r="V20" s="143" t="s">
        <v>51</v>
      </c>
      <c r="W20" s="31">
        <f>SUM(W21:W24)</f>
        <v>710</v>
      </c>
      <c r="X20" s="159">
        <f>Q20-W20</f>
        <v>2290</v>
      </c>
      <c r="Y20" s="157"/>
    </row>
    <row r="21" spans="1:25" x14ac:dyDescent="0.25">
      <c r="A21" s="113"/>
      <c r="B21" s="135" t="s">
        <v>250</v>
      </c>
      <c r="C21" s="129">
        <v>800</v>
      </c>
      <c r="D21" s="129"/>
      <c r="E21" s="129">
        <v>300</v>
      </c>
      <c r="F21" s="129"/>
      <c r="G21" s="130"/>
      <c r="H21" s="130"/>
      <c r="I21" s="130">
        <v>76</v>
      </c>
      <c r="J21" s="130"/>
      <c r="K21" s="131">
        <v>3000</v>
      </c>
      <c r="L21" s="14">
        <f t="shared" si="0"/>
        <v>2200</v>
      </c>
      <c r="N21" s="136">
        <f>N20</f>
        <v>101.96532499999999</v>
      </c>
      <c r="Q21" s="10">
        <f>C21</f>
        <v>800</v>
      </c>
      <c r="R21" s="10">
        <f>L21</f>
        <v>2200</v>
      </c>
      <c r="S21" s="46" t="s">
        <v>251</v>
      </c>
      <c r="U21" s="142"/>
      <c r="V21" s="143" t="s">
        <v>29</v>
      </c>
      <c r="W21" s="31">
        <v>0</v>
      </c>
      <c r="X21" s="159">
        <f>Q21-W21</f>
        <v>800</v>
      </c>
      <c r="Y21" s="157"/>
    </row>
    <row r="22" spans="1:25" x14ac:dyDescent="0.25">
      <c r="A22" s="113"/>
      <c r="B22" s="135" t="s">
        <v>252</v>
      </c>
      <c r="C22" s="129">
        <v>700</v>
      </c>
      <c r="D22" s="129"/>
      <c r="E22" s="129">
        <v>350</v>
      </c>
      <c r="F22" s="129"/>
      <c r="G22" s="130"/>
      <c r="H22" s="130"/>
      <c r="I22" s="130">
        <v>275</v>
      </c>
      <c r="J22" s="130"/>
      <c r="K22" s="131">
        <v>700</v>
      </c>
      <c r="L22" s="14">
        <f t="shared" si="0"/>
        <v>0</v>
      </c>
      <c r="N22" s="111">
        <f>($I22/$E22)*1000*$N$1*$N$2</f>
        <v>104.04625</v>
      </c>
      <c r="Q22" s="13"/>
      <c r="R22" s="13"/>
      <c r="U22" s="142"/>
      <c r="V22" s="143"/>
      <c r="W22" s="31"/>
      <c r="X22" s="143"/>
      <c r="Y22" s="157"/>
    </row>
    <row r="23" spans="1:25" x14ac:dyDescent="0.25">
      <c r="A23" s="113"/>
      <c r="B23" s="135" t="s">
        <v>253</v>
      </c>
      <c r="C23" s="129">
        <v>1200</v>
      </c>
      <c r="D23" s="129"/>
      <c r="E23" s="129">
        <v>1400</v>
      </c>
      <c r="F23" s="129"/>
      <c r="G23" s="130"/>
      <c r="H23" s="130"/>
      <c r="I23" s="130">
        <v>2334</v>
      </c>
      <c r="J23" s="130"/>
      <c r="K23" s="131">
        <v>3100</v>
      </c>
      <c r="L23" s="14">
        <f t="shared" si="0"/>
        <v>1900</v>
      </c>
      <c r="N23" s="126">
        <f>($I23/$E23)*1000*$N$1*$N$2</f>
        <v>220.767225</v>
      </c>
      <c r="Q23" s="10">
        <f>C23</f>
        <v>1200</v>
      </c>
      <c r="R23" s="10">
        <f t="shared" ref="R23" si="3">L23</f>
        <v>1900</v>
      </c>
      <c r="S23" s="46" t="s">
        <v>254</v>
      </c>
      <c r="U23" s="142"/>
      <c r="V23" s="143" t="s">
        <v>40</v>
      </c>
      <c r="W23" s="31">
        <v>576</v>
      </c>
      <c r="X23" s="159">
        <f>Q23-W23</f>
        <v>624</v>
      </c>
      <c r="Y23" s="157"/>
    </row>
    <row r="24" spans="1:25" x14ac:dyDescent="0.25">
      <c r="A24" s="113"/>
      <c r="B24" s="135" t="s">
        <v>255</v>
      </c>
      <c r="C24" s="129">
        <v>2950</v>
      </c>
      <c r="D24" s="129"/>
      <c r="E24" s="129">
        <v>1500</v>
      </c>
      <c r="F24" s="129"/>
      <c r="G24" s="130"/>
      <c r="H24" s="130"/>
      <c r="I24" s="130">
        <v>2044</v>
      </c>
      <c r="J24" s="130"/>
      <c r="K24" s="131">
        <v>5500</v>
      </c>
      <c r="L24" s="14">
        <f t="shared" si="0"/>
        <v>2550</v>
      </c>
      <c r="N24" s="126">
        <f>($I24/$E24)*1000*$N$1*$N$2</f>
        <v>180.44772666666665</v>
      </c>
      <c r="Q24" s="133">
        <v>1000</v>
      </c>
      <c r="R24" s="133">
        <v>2500</v>
      </c>
      <c r="S24" s="46" t="s">
        <v>256</v>
      </c>
      <c r="U24" s="142"/>
      <c r="V24" s="143" t="s">
        <v>59</v>
      </c>
      <c r="W24" s="31">
        <v>134</v>
      </c>
      <c r="X24" s="159">
        <f>Q24-W24</f>
        <v>866</v>
      </c>
      <c r="Y24" s="157"/>
    </row>
    <row r="25" spans="1:25" ht="15.75" thickBot="1" x14ac:dyDescent="0.3">
      <c r="E25" s="14"/>
      <c r="I25" s="137"/>
      <c r="U25" s="145"/>
      <c r="V25" s="146"/>
      <c r="W25" s="146"/>
      <c r="X25" s="146"/>
      <c r="Y25" s="158"/>
    </row>
  </sheetData>
  <mergeCells count="3">
    <mergeCell ref="C3:K3"/>
    <mergeCell ref="C4:F4"/>
    <mergeCell ref="G4:J4"/>
  </mergeCells>
  <pageMargins left="0.7" right="0.7" top="0.75" bottom="0.75" header="0.3" footer="0.3"/>
  <pageSetup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pivots</vt:lpstr>
      <vt:lpstr>charts</vt:lpstr>
      <vt:lpstr>FC-EO-detail</vt:lpstr>
      <vt:lpstr>storage</vt:lpstr>
      <vt:lpstr>lookups</vt:lpstr>
      <vt:lpstr>2019-20TxInputUpdate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2019-02-27T01:36:14Z</dcterms:created>
  <dcterms:modified xsi:type="dcterms:W3CDTF">2019-02-28T19:00:08Z</dcterms:modified>
</cp:coreProperties>
</file>