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MGI\Downloads\"/>
    </mc:Choice>
  </mc:AlternateContent>
  <xr:revisionPtr revIDLastSave="0" documentId="13_ncr:1_{2311018B-B124-4F37-AAFF-B6F532CF279C}" xr6:coauthVersionLast="47" xr6:coauthVersionMax="47" xr10:uidLastSave="{00000000-0000-0000-0000-000000000000}"/>
  <bookViews>
    <workbookView xWindow="-120" yWindow="-120" windowWidth="20730" windowHeight="11160" activeTab="1" xr2:uid="{2A11DC46-B011-4B78-AF24-4D5776C71F61}"/>
  </bookViews>
  <sheets>
    <sheet name="Directions" sheetId="2" r:id="rId1"/>
    <sheet name="Test Results" sheetId="1" r:id="rId2"/>
    <sheet name="Drop Down" sheetId="3" state="hidden" r:id="rId3"/>
  </sheets>
  <definedNames>
    <definedName name="_ftn1" localSheetId="0">Directions!$A$12</definedName>
    <definedName name="_ftnref1" localSheetId="0">Directions!$A$4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1" l="1"/>
  <c r="N19" i="1"/>
  <c r="M19" i="1"/>
  <c r="K15" i="1"/>
  <c r="L15" i="1" s="1"/>
  <c r="K16" i="1"/>
  <c r="L16" i="1" s="1"/>
  <c r="K17" i="1"/>
  <c r="L17" i="1" s="1"/>
  <c r="K18" i="1"/>
  <c r="L18" i="1" s="1"/>
  <c r="J19" i="1"/>
  <c r="I19" i="1"/>
  <c r="H19" i="1"/>
  <c r="G19" i="1"/>
  <c r="B19" i="1"/>
  <c r="N11" i="1"/>
  <c r="K7" i="1"/>
  <c r="K8" i="1"/>
  <c r="L8" i="1" s="1"/>
  <c r="K9" i="1"/>
  <c r="L9" i="1" s="1"/>
  <c r="K10" i="1"/>
  <c r="L10" i="1" s="1"/>
  <c r="B11" i="1"/>
  <c r="M11" i="1"/>
  <c r="J11" i="1"/>
  <c r="I11" i="1"/>
  <c r="H11" i="1"/>
  <c r="G11" i="1"/>
  <c r="L19" i="1" l="1"/>
  <c r="K19" i="1"/>
  <c r="K11" i="1"/>
  <c r="L7" i="1"/>
  <c r="L11" i="1" s="1"/>
</calcChain>
</file>

<file path=xl/sharedStrings.xml><?xml version="1.0" encoding="utf-8"?>
<sst xmlns="http://schemas.openxmlformats.org/spreadsheetml/2006/main" count="92" uniqueCount="63">
  <si>
    <t>total_reduction_mwh</t>
  </si>
  <si>
    <t>Demand Response Provider:</t>
  </si>
  <si>
    <t>The following are guidance for the testing requirements</t>
  </si>
  <si>
    <t xml:space="preserve">8.    All quarterly dispatch results and/or documentation of efforts to acquire the supporting data should be submitted to Energy Division (by the end of the quarter following the quarter in which the dispatch occurs) at LoadImpactProtocolsInfo@cpuc.ca.gov. </t>
  </si>
  <si>
    <t>1.    The DR resources must be dispatched for four consecutive hours in the RA window at least once every quarter. [Per D.20-06-031, OP 13(a)]</t>
  </si>
  <si>
    <t>2.    This requirement can be fulfilled either through a CAISO market dispatch or an out-of-market test with a preference for market dispatches. [Per D.20-06-031, p.40]</t>
  </si>
  <si>
    <t>3.    The quarterly dispatch must be done at the Resource ID (RID) level and all resources within the same Sub-Load Aggregation Point (Sub-LAP) must be dispatched concurrently. [Per D.20-06-031, OP 13(b)]</t>
  </si>
  <si>
    <t>5.    The Scheduling Coordinator (SC) must submit the performance result for the quarterly dispatch to the DR buyer, DR provider, Energy Division, and the CAISO by the end of the quarter following the quarter in which the dispatch occurs. [Per D.20-06-031, OP 14(a)]</t>
  </si>
  <si>
    <t>6.    The third-party DRPs must include the performance results of 4-hour dispatches in the LIP Reports submitted to the CPUC. [Per D.20-06-031, OP 14(b)]</t>
  </si>
  <si>
    <t>7.    All DR resources belonging to a third party DRP for which results are not timely provided will be ineligible for RA showings until the results are submitted. If the DRP is unable to provide results by the appointed date due to inability to access the required meter data, they may submit documentation showing efforts to acquire the supporting data. [Per D.20-06-031, p.41]</t>
  </si>
  <si>
    <t>The following are descriptions of each column:</t>
  </si>
  <si>
    <t>Calendar Quarter</t>
  </si>
  <si>
    <t>Date of Test</t>
  </si>
  <si>
    <t>Start of 4-hour test (HE)</t>
  </si>
  <si>
    <t>Measured Load Reduction in Hour #1 (MWh)</t>
  </si>
  <si>
    <t>Average Load Reduction (MWh/h)</t>
  </si>
  <si>
    <t>RID1</t>
  </si>
  <si>
    <t>RID2</t>
  </si>
  <si>
    <t>….</t>
  </si>
  <si>
    <t>RIDN</t>
  </si>
  <si>
    <t>Q1</t>
  </si>
  <si>
    <t>SLAP1</t>
  </si>
  <si>
    <t>SLAP2</t>
  </si>
  <si>
    <t>RID5</t>
  </si>
  <si>
    <t>RID6</t>
  </si>
  <si>
    <t>Date: The date of the quarterly test. Should be the same for all resource IDs within each Sub-LAP</t>
  </si>
  <si>
    <t>Start of 4-hour test (HE): the hour ending in which the 4-hour test began (e.g., 18). It is preferred tests occur from 5-9pm</t>
  </si>
  <si>
    <t>Measured Load Reduction in Hour #2 (MWh)</t>
  </si>
  <si>
    <t>Measured Load Reduction in Hour #3 (MWh)</t>
  </si>
  <si>
    <t>Measured Load Reduction in Hour #4 (MWh)</t>
  </si>
  <si>
    <t>Total Measured Load Reduction (MWh)</t>
  </si>
  <si>
    <t>Average Measured Load Reduction (MWh/h)</t>
  </si>
  <si>
    <t>Resource ID</t>
  </si>
  <si>
    <t>Measured Load Reduction in Hour #1 (MWh): the load reduction from LIP in hour 1 of test</t>
  </si>
  <si>
    <t>Measured Load Reduction in Hour #2 (MWh): the load reduction from LIP in hour 2 of test</t>
  </si>
  <si>
    <t>Measured Load Reduction in Hour #3 (MWh): the load reduction from LIP in hour 3 of test</t>
  </si>
  <si>
    <t>Measured Load Reduction in Hour #4 (MWh): the load reduction from LIP in hour 4 of test</t>
  </si>
  <si>
    <t>Total Measured Load Reduction (MWh): sum of the 4-hour performance (formula input)</t>
  </si>
  <si>
    <t>Average Measured Load Reduction (MWh/h): the average load reduction from LIP over the 4-hours (formula input)</t>
  </si>
  <si>
    <t>Quarter: Quarter in which this test occurred (E.g., Q1, Q2, et al.)</t>
  </si>
  <si>
    <t>Resource ID: The resource ID which was measured for the quarterly test</t>
  </si>
  <si>
    <t>Sub-LAP</t>
  </si>
  <si>
    <t>Sub-LAP: The sub-Load Aggregation Point (Sub-LAP) in which the resource ID resides. **Each table in quarterly test results is filled with Resource IDs from a unique Sub-LAP</t>
  </si>
  <si>
    <t>4.    Performance must be averaged over the four consecutive hours for each day. [Per D.20-06-031, p.41] ED Staff request the QC window should be from 5-9pm within AAH, not 4-8pm.</t>
  </si>
  <si>
    <t>Month- Ahead RA Committed Capacity  (MW)</t>
  </si>
  <si>
    <t>Year- Ahead RA Committed Capacity  (MW)</t>
  </si>
  <si>
    <t>Year-Ahead RA Committed Capacity (MW): The year-ahead RA-eligible QC for each resource ID during test month</t>
  </si>
  <si>
    <t>Month-Ahead RA Committed Capacity (MW): The month-ahead RA-eligible QC for each resource ID during test month</t>
  </si>
  <si>
    <t>Total Resource ID</t>
  </si>
  <si>
    <t>Aggregate Year-ahead supply plan quantity in test month (MW):</t>
  </si>
  <si>
    <t>Sub-LAP #1 Total</t>
  </si>
  <si>
    <t>Sub-LAP #2 Total</t>
  </si>
  <si>
    <t>The template in the sheet "Test Results" is to report the quarterly 4-hour test of all resource IDs to comply with D.20-06-031. For questions, contact LoadImpactProtocolsInfo@cpuc.ca.gov.</t>
  </si>
  <si>
    <t>Procurement Entity / Buyer</t>
  </si>
  <si>
    <t>Aggregate Month-ahead supply plan quantity in test month (MW):</t>
  </si>
  <si>
    <t>Quarterly Test Month</t>
  </si>
  <si>
    <t>Quarter</t>
  </si>
  <si>
    <t>Q2</t>
  </si>
  <si>
    <t>Q3</t>
  </si>
  <si>
    <t>Q4</t>
  </si>
  <si>
    <t>Month</t>
  </si>
  <si>
    <t>The "Test Results" tab has reporting tables split by sub-LAP. Please add as many tables as required for as many sub-LAPs in which the DRP is active.</t>
  </si>
  <si>
    <t>Procurement Entity / Buyer: Buyer of the contracted capacity of the resource ID during the time of the test (e.g., CCA)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</si>
</sst>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b/>
      <sz val="12"/>
      <color theme="0"/>
      <name val="Calibri"/>
      <family val="2"/>
    </font>
    <font>
      <sz val="8"/>
      <name val="Calibri"/>
      <family val="2"/>
      <scheme val="minor"/>
    </font>
    <font>
      <b/>
      <sz val="11"/>
      <color rgb="FFFF0000"/>
      <name val="Calibri"/>
      <family val="2"/>
      <scheme val="minor"/>
    </font>
  </fonts>
  <fills count="3">
    <fill>
      <patternFill patternType="none"/>
    </fill>
    <fill>
      <patternFill patternType="gray125"/>
    </fill>
    <fill>
      <patternFill patternType="solid">
        <fgColor theme="4"/>
        <bgColor theme="4"/>
      </patternFill>
    </fill>
  </fills>
  <borders count="5">
    <border>
      <left/>
      <right/>
      <top/>
      <bottom/>
      <diagonal/>
    </border>
    <border>
      <left style="thin">
        <color theme="4"/>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13">
    <xf numFmtId="0" fontId="0" fillId="0" borderId="0" xfId="0"/>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164" fontId="0" fillId="0" borderId="0" xfId="0" applyNumberFormat="1"/>
    <xf numFmtId="14" fontId="0" fillId="0" borderId="0" xfId="0" applyNumberFormat="1"/>
    <xf numFmtId="0" fontId="1" fillId="0" borderId="0" xfId="0" applyFont="1" applyAlignment="1">
      <alignment horizontal="right"/>
    </xf>
    <xf numFmtId="0" fontId="0" fillId="0" borderId="2" xfId="0" applyBorder="1"/>
    <xf numFmtId="0" fontId="1" fillId="0" borderId="0" xfId="0" applyFont="1"/>
    <xf numFmtId="0" fontId="0" fillId="0" borderId="0" xfId="0" applyBorder="1"/>
    <xf numFmtId="0" fontId="4" fillId="0" borderId="3" xfId="0" applyFont="1" applyBorder="1" applyAlignment="1">
      <alignment horizontal="left"/>
    </xf>
    <xf numFmtId="0" fontId="1" fillId="0" borderId="0" xfId="0" applyFont="1" applyAlignment="1">
      <alignment horizontal="right"/>
    </xf>
    <xf numFmtId="0" fontId="4" fillId="0" borderId="0" xfId="0" applyFont="1" applyAlignment="1">
      <alignment horizontal="right"/>
    </xf>
    <xf numFmtId="0" fontId="4" fillId="0" borderId="4" xfId="0" applyFont="1" applyBorder="1" applyAlignment="1">
      <alignment horizontal="right"/>
    </xf>
  </cellXfs>
  <cellStyles count="1">
    <cellStyle name="Normal" xfId="0" builtinId="0"/>
  </cellStyles>
  <dxfs count="38">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9" formatCode="m/d/yyyy"/>
    </dxf>
    <dxf>
      <border outline="0">
        <top style="thin">
          <color theme="4"/>
        </top>
      </border>
    </dxf>
    <dxf>
      <font>
        <b/>
        <i val="0"/>
        <strike val="0"/>
        <condense val="0"/>
        <extend val="0"/>
        <outline val="0"/>
        <shadow val="0"/>
        <u val="none"/>
        <vertAlign val="baseline"/>
        <sz val="12"/>
        <color theme="0"/>
        <name val="Calibri"/>
        <family val="2"/>
        <scheme val="none"/>
      </font>
      <fill>
        <patternFill patternType="solid">
          <fgColor theme="4"/>
          <bgColor theme="4"/>
        </patternFill>
      </fill>
      <alignment horizontal="center" vertical="center" textRotation="0" wrapText="1" indent="0" justifyLastLine="0" shrinkToFit="0" readingOrder="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5" formatCode="m/d/yy;@"/>
    </dxf>
    <dxf>
      <border outline="0">
        <top style="thin">
          <color theme="4"/>
        </top>
      </border>
    </dxf>
    <dxf>
      <font>
        <b/>
        <i val="0"/>
        <strike val="0"/>
        <condense val="0"/>
        <extend val="0"/>
        <outline val="0"/>
        <shadow val="0"/>
        <u val="none"/>
        <vertAlign val="baseline"/>
        <sz val="12"/>
        <color theme="0"/>
        <name val="Calibri"/>
        <family val="2"/>
        <scheme val="none"/>
      </font>
      <fill>
        <patternFill patternType="solid">
          <fgColor theme="4"/>
          <bgColor theme="4"/>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AEF89DF-5C4E-447B-9238-5AFAC4EB8374}" name="SubLAP1" displayName="SubLAP1" ref="A6:N11" totalsRowCount="1" headerRowDxfId="37" tableBorderDxfId="36">
  <autoFilter ref="A6:N10" xr:uid="{6AEF89DF-5C4E-447B-9238-5AFAC4EB837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5E7A5A3C-E6C1-48D1-8E67-D0C82D3ED043}" name="Calendar Quarter" totalsRowLabel="Sub-LAP #1 Total"/>
    <tableColumn id="2" xr3:uid="{AA3137EF-DD80-4EDC-99AF-C881A3F70917}" name="Resource ID" totalsRowFunction="count"/>
    <tableColumn id="12" xr3:uid="{6E7A7A85-64A0-4912-9EDB-2BCD7C7B2205}" name="Sub-LAP"/>
    <tableColumn id="14" xr3:uid="{B5123B89-5193-4D0D-835E-8FC2B569F693}" name="Procurement Entity / Buyer"/>
    <tableColumn id="3" xr3:uid="{7A04EE1E-E840-4028-8D19-697E50DB88D6}" name="Date of Test" dataDxfId="35"/>
    <tableColumn id="4" xr3:uid="{AE6B96E6-F804-4ABD-A3B2-4EF8AE1DDD6C}" name="Start of 4-hour test (HE)"/>
    <tableColumn id="5" xr3:uid="{4CB696FF-B7D5-4656-A860-E66B3425461F}" name="Measured Load Reduction in Hour #1 (MWh)" totalsRowFunction="sum" dataDxfId="34" totalsRowDxfId="33"/>
    <tableColumn id="6" xr3:uid="{3FE97208-98B2-4D88-8331-F96E69364C98}" name="Measured Load Reduction in Hour #2 (MWh)" totalsRowFunction="sum" dataDxfId="32" totalsRowDxfId="31"/>
    <tableColumn id="7" xr3:uid="{7AB91A1E-2526-44BC-9277-F10A7E824C1D}" name="Measured Load Reduction in Hour #3 (MWh)" totalsRowFunction="sum" dataDxfId="30" totalsRowDxfId="29"/>
    <tableColumn id="8" xr3:uid="{9DE122B6-6149-4664-AF6B-C6792D09414C}" name="Measured Load Reduction in Hour #4 (MWh)" totalsRowFunction="sum" dataDxfId="28" totalsRowDxfId="27"/>
    <tableColumn id="9" xr3:uid="{19F92D6C-50F7-4A21-88D0-BA75339C9158}" name="Total Measured Load Reduction (MWh)" totalsRowFunction="sum" dataDxfId="26" totalsRowDxfId="25">
      <calculatedColumnFormula>SUM(SubLAP1[[#This Row],[Measured Load Reduction in Hour '#1 (MWh)]:[Measured Load Reduction in Hour '#4 (MWh)]])</calculatedColumnFormula>
    </tableColumn>
    <tableColumn id="10" xr3:uid="{96D881AD-3CE5-4814-822B-922F1AED0E63}" name="Average Measured Load Reduction (MWh/h)" totalsRowFunction="sum" dataDxfId="24" totalsRowDxfId="23">
      <calculatedColumnFormula>SubLAP1[[#This Row],[Total Measured Load Reduction (MWh)]]/4</calculatedColumnFormula>
    </tableColumn>
    <tableColumn id="11" xr3:uid="{72AD8CCB-12A3-44D8-B27A-5118FB3BCFB5}" name="Month- Ahead RA Committed Capacity  (MW)" totalsRowFunction="sum" dataDxfId="22" totalsRowDxfId="21"/>
    <tableColumn id="13" xr3:uid="{156D6A91-B9F1-42A9-BFF8-7B4DBAF519AF}" name="Year- Ahead RA Committed Capacity  (MW)" totalsRowFunction="sum" dataDxfId="20" totalsRowDxfId="1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A62CF8-FAC6-47DE-A632-4946C7EDDE97}" name="SubLAP2" displayName="SubLAP2" ref="A14:N19" totalsRowCount="1" headerRowDxfId="18" tableBorderDxfId="17">
  <autoFilter ref="A14:N18" xr:uid="{B0A62CF8-FAC6-47DE-A632-4946C7EDDE97}"/>
  <tableColumns count="14">
    <tableColumn id="1" xr3:uid="{78C6126B-63DA-4823-9DC4-13DEFA5A4B66}" name="Calendar Quarter" totalsRowLabel="Sub-LAP #2 Total"/>
    <tableColumn id="2" xr3:uid="{36266DA6-7C5C-4614-9A94-F506AD070660}" name="Resource ID" totalsRowFunction="count"/>
    <tableColumn id="14" xr3:uid="{CE93CD19-AC4C-4143-B93E-7C4FB2C82CF8}" name="Sub-LAP"/>
    <tableColumn id="15" xr3:uid="{1503DE38-B995-487B-AD9F-D86DC76A0F85}" name="Procurement Entity / Buyer"/>
    <tableColumn id="16" xr3:uid="{422A6D02-BEFC-492B-A319-F3447FA146F1}" name="Date of Test" dataDxfId="16"/>
    <tableColumn id="17" xr3:uid="{A190D4EB-A236-4D6E-9DDD-287B4959DA1D}" name="Start of 4-hour test (HE)"/>
    <tableColumn id="18" xr3:uid="{DB6D389C-AD40-4159-9CCC-3976B1FD9F49}" name="Measured Load Reduction in Hour #1 (MWh)" totalsRowFunction="sum" dataDxfId="15" totalsRowDxfId="14"/>
    <tableColumn id="19" xr3:uid="{1AA08785-0881-41F8-8AF9-C698A127580C}" name="Measured Load Reduction in Hour #2 (MWh)" totalsRowFunction="sum" dataDxfId="13" totalsRowDxfId="12"/>
    <tableColumn id="20" xr3:uid="{C2003D8B-66E2-4E97-A1C6-E8D89351F8FD}" name="Measured Load Reduction in Hour #3 (MWh)" totalsRowFunction="sum" dataDxfId="11" totalsRowDxfId="10"/>
    <tableColumn id="21" xr3:uid="{3667359B-2A6D-44D0-95D0-00F440F3C54C}" name="Measured Load Reduction in Hour #4 (MWh)" totalsRowFunction="sum" dataDxfId="9" totalsRowDxfId="8"/>
    <tableColumn id="22" xr3:uid="{65BD6E0F-6B93-4DC3-B281-C2DA5464385C}" name="total_reduction_mwh" totalsRowFunction="sum" dataDxfId="7" totalsRowDxfId="6">
      <calculatedColumnFormula>SUM(SubLAP2[[#This Row],[Measured Load Reduction in Hour '#1 (MWh)]:[Measured Load Reduction in Hour '#4 (MWh)]])</calculatedColumnFormula>
    </tableColumn>
    <tableColumn id="23" xr3:uid="{E4171E1D-654A-4BDB-B84B-E5F45C21B5C0}" name="Average Load Reduction (MWh/h)" totalsRowFunction="sum" dataDxfId="5" totalsRowDxfId="4">
      <calculatedColumnFormula>SubLAP2[[#This Row],[total_reduction_mwh]]/4</calculatedColumnFormula>
    </tableColumn>
    <tableColumn id="24" xr3:uid="{CA06FDB4-6FEC-4CB9-9E53-9C6A65665E86}" name="Month- Ahead RA Committed Capacity  (MW)" totalsRowFunction="sum" dataDxfId="3" totalsRowDxfId="2"/>
    <tableColumn id="25" xr3:uid="{2EF96585-1836-4008-BE09-C604463CCDA1}" name="Year- Ahead RA Committed Capacity  (MW)" totalsRowFunction="sum" dataDxfId="1" totalsRow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F4157-56D5-4E17-986C-E06577C3A8F7}">
  <dimension ref="A1:A29"/>
  <sheetViews>
    <sheetView topLeftCell="A10" zoomScaleNormal="100" workbookViewId="0">
      <selection activeCell="A18" sqref="A18"/>
    </sheetView>
  </sheetViews>
  <sheetFormatPr defaultRowHeight="15" x14ac:dyDescent="0.25"/>
  <sheetData>
    <row r="1" spans="1:1" x14ac:dyDescent="0.25">
      <c r="A1" t="s">
        <v>52</v>
      </c>
    </row>
    <row r="3" spans="1:1" x14ac:dyDescent="0.25">
      <c r="A3" s="7" t="s">
        <v>2</v>
      </c>
    </row>
    <row r="4" spans="1:1" x14ac:dyDescent="0.25">
      <c r="A4" t="s">
        <v>4</v>
      </c>
    </row>
    <row r="5" spans="1:1" x14ac:dyDescent="0.25">
      <c r="A5" t="s">
        <v>5</v>
      </c>
    </row>
    <row r="6" spans="1:1" x14ac:dyDescent="0.25">
      <c r="A6" t="s">
        <v>6</v>
      </c>
    </row>
    <row r="7" spans="1:1" x14ac:dyDescent="0.25">
      <c r="A7" t="s">
        <v>43</v>
      </c>
    </row>
    <row r="8" spans="1:1" x14ac:dyDescent="0.25">
      <c r="A8" t="s">
        <v>7</v>
      </c>
    </row>
    <row r="9" spans="1:1" x14ac:dyDescent="0.25">
      <c r="A9" t="s">
        <v>8</v>
      </c>
    </row>
    <row r="10" spans="1:1" x14ac:dyDescent="0.25">
      <c r="A10" t="s">
        <v>9</v>
      </c>
    </row>
    <row r="11" spans="1:1" x14ac:dyDescent="0.25">
      <c r="A11" t="s">
        <v>3</v>
      </c>
    </row>
    <row r="13" spans="1:1" x14ac:dyDescent="0.25">
      <c r="A13" s="7" t="s">
        <v>10</v>
      </c>
    </row>
    <row r="14" spans="1:1" x14ac:dyDescent="0.25">
      <c r="A14" t="s">
        <v>39</v>
      </c>
    </row>
    <row r="15" spans="1:1" x14ac:dyDescent="0.25">
      <c r="A15" t="s">
        <v>40</v>
      </c>
    </row>
    <row r="16" spans="1:1" x14ac:dyDescent="0.25">
      <c r="A16" t="s">
        <v>42</v>
      </c>
    </row>
    <row r="17" spans="1:1" x14ac:dyDescent="0.25">
      <c r="A17" t="s">
        <v>62</v>
      </c>
    </row>
    <row r="18" spans="1:1" x14ac:dyDescent="0.25">
      <c r="A18" t="s">
        <v>25</v>
      </c>
    </row>
    <row r="19" spans="1:1" x14ac:dyDescent="0.25">
      <c r="A19" t="s">
        <v>26</v>
      </c>
    </row>
    <row r="20" spans="1:1" x14ac:dyDescent="0.25">
      <c r="A20" t="s">
        <v>33</v>
      </c>
    </row>
    <row r="21" spans="1:1" x14ac:dyDescent="0.25">
      <c r="A21" t="s">
        <v>34</v>
      </c>
    </row>
    <row r="22" spans="1:1" x14ac:dyDescent="0.25">
      <c r="A22" t="s">
        <v>35</v>
      </c>
    </row>
    <row r="23" spans="1:1" x14ac:dyDescent="0.25">
      <c r="A23" t="s">
        <v>36</v>
      </c>
    </row>
    <row r="24" spans="1:1" x14ac:dyDescent="0.25">
      <c r="A24" t="s">
        <v>37</v>
      </c>
    </row>
    <row r="25" spans="1:1" x14ac:dyDescent="0.25">
      <c r="A25" t="s">
        <v>38</v>
      </c>
    </row>
    <row r="26" spans="1:1" x14ac:dyDescent="0.25">
      <c r="A26" t="s">
        <v>47</v>
      </c>
    </row>
    <row r="27" spans="1:1" x14ac:dyDescent="0.25">
      <c r="A27" t="s">
        <v>46</v>
      </c>
    </row>
    <row r="29" spans="1:1" x14ac:dyDescent="0.25">
      <c r="A29" s="7" t="s">
        <v>61</v>
      </c>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6FFAE-DA68-448A-84E4-B5C77E6968CA}">
  <dimension ref="A1:N22"/>
  <sheetViews>
    <sheetView tabSelected="1" topLeftCell="A2" zoomScale="85" zoomScaleNormal="85" workbookViewId="0">
      <selection activeCell="B22" sqref="B22"/>
    </sheetView>
  </sheetViews>
  <sheetFormatPr defaultRowHeight="15" x14ac:dyDescent="0.25"/>
  <cols>
    <col min="1" max="1" width="16.28515625" customWidth="1"/>
    <col min="2" max="4" width="23.5703125" customWidth="1"/>
    <col min="5" max="5" width="13.5703125" customWidth="1"/>
    <col min="6" max="6" width="25.140625" customWidth="1"/>
    <col min="7" max="10" width="27.28515625" customWidth="1"/>
    <col min="11" max="11" width="24.5703125" customWidth="1"/>
    <col min="12" max="12" width="29.7109375" customWidth="1"/>
    <col min="13" max="14" width="19.5703125" customWidth="1"/>
  </cols>
  <sheetData>
    <row r="1" spans="1:14" x14ac:dyDescent="0.25">
      <c r="A1" s="10" t="s">
        <v>1</v>
      </c>
      <c r="B1" s="10"/>
      <c r="C1" s="10"/>
      <c r="D1" s="5"/>
    </row>
    <row r="2" spans="1:14" x14ac:dyDescent="0.25">
      <c r="A2" s="11" t="s">
        <v>11</v>
      </c>
      <c r="B2" s="11"/>
      <c r="C2" s="12"/>
      <c r="D2" s="9"/>
    </row>
    <row r="3" spans="1:14" x14ac:dyDescent="0.25">
      <c r="A3" s="11" t="s">
        <v>55</v>
      </c>
      <c r="B3" s="11"/>
      <c r="C3" s="12"/>
      <c r="D3" s="9"/>
    </row>
    <row r="4" spans="1:14" x14ac:dyDescent="0.25">
      <c r="A4" s="10" t="s">
        <v>54</v>
      </c>
      <c r="B4" s="10"/>
      <c r="C4" s="10"/>
      <c r="D4" s="5"/>
    </row>
    <row r="5" spans="1:14" x14ac:dyDescent="0.25">
      <c r="A5" s="10" t="s">
        <v>49</v>
      </c>
      <c r="B5" s="10"/>
      <c r="C5" s="10"/>
      <c r="D5" s="5"/>
    </row>
    <row r="6" spans="1:14" ht="47.25" x14ac:dyDescent="0.25">
      <c r="A6" s="1" t="s">
        <v>11</v>
      </c>
      <c r="B6" s="2" t="s">
        <v>32</v>
      </c>
      <c r="C6" s="2" t="s">
        <v>41</v>
      </c>
      <c r="D6" s="2" t="s">
        <v>53</v>
      </c>
      <c r="E6" s="2" t="s">
        <v>12</v>
      </c>
      <c r="F6" s="2" t="s">
        <v>13</v>
      </c>
      <c r="G6" s="2" t="s">
        <v>14</v>
      </c>
      <c r="H6" s="2" t="s">
        <v>27</v>
      </c>
      <c r="I6" s="2" t="s">
        <v>28</v>
      </c>
      <c r="J6" s="2" t="s">
        <v>29</v>
      </c>
      <c r="K6" s="2" t="s">
        <v>30</v>
      </c>
      <c r="L6" s="2" t="s">
        <v>31</v>
      </c>
      <c r="M6" s="2" t="s">
        <v>44</v>
      </c>
      <c r="N6" s="2" t="s">
        <v>45</v>
      </c>
    </row>
    <row r="7" spans="1:14" x14ac:dyDescent="0.25">
      <c r="A7" t="s">
        <v>20</v>
      </c>
      <c r="B7" t="s">
        <v>16</v>
      </c>
      <c r="C7" t="s">
        <v>21</v>
      </c>
      <c r="E7" s="4">
        <v>44576</v>
      </c>
      <c r="F7">
        <v>18</v>
      </c>
      <c r="G7" s="3">
        <v>1.0847492379999999</v>
      </c>
      <c r="H7" s="3">
        <v>1.0847492379999999</v>
      </c>
      <c r="I7" s="3">
        <v>1.0847492379999999</v>
      </c>
      <c r="J7" s="3">
        <v>1.0847492379999999</v>
      </c>
      <c r="K7" s="3">
        <f>SUM(SubLAP1[[#This Row],[Measured Load Reduction in Hour '#1 (MWh)]:[Measured Load Reduction in Hour '#4 (MWh)]])</f>
        <v>4.3389969519999996</v>
      </c>
      <c r="L7" s="3">
        <f>SubLAP1[[#This Row],[Total Measured Load Reduction (MWh)]]/4</f>
        <v>1.0847492379999999</v>
      </c>
      <c r="M7" s="3">
        <v>1</v>
      </c>
      <c r="N7" s="3">
        <v>1.1000000000000001</v>
      </c>
    </row>
    <row r="8" spans="1:14" x14ac:dyDescent="0.25">
      <c r="A8" t="s">
        <v>20</v>
      </c>
      <c r="B8" t="s">
        <v>17</v>
      </c>
      <c r="C8" t="s">
        <v>21</v>
      </c>
      <c r="E8" s="4">
        <v>44576</v>
      </c>
      <c r="F8">
        <v>18</v>
      </c>
      <c r="G8" s="3">
        <v>0.57493827460000002</v>
      </c>
      <c r="H8" s="3">
        <v>1</v>
      </c>
      <c r="I8" s="3">
        <v>0.3</v>
      </c>
      <c r="J8" s="3">
        <v>0.2</v>
      </c>
      <c r="K8" s="3">
        <f>SUM(SubLAP1[[#This Row],[Measured Load Reduction in Hour '#1 (MWh)]:[Measured Load Reduction in Hour '#4 (MWh)]])</f>
        <v>2.0749382746</v>
      </c>
      <c r="L8" s="3">
        <f>SubLAP1[[#This Row],[Total Measured Load Reduction (MWh)]]/4</f>
        <v>0.51873456865000001</v>
      </c>
      <c r="M8" s="3">
        <v>1</v>
      </c>
      <c r="N8" s="3">
        <v>0.95</v>
      </c>
    </row>
    <row r="9" spans="1:14" x14ac:dyDescent="0.25">
      <c r="A9" t="s">
        <v>20</v>
      </c>
      <c r="B9" t="s">
        <v>18</v>
      </c>
      <c r="C9" t="s">
        <v>21</v>
      </c>
      <c r="E9" s="4">
        <v>44576</v>
      </c>
      <c r="F9">
        <v>18</v>
      </c>
      <c r="G9" s="3">
        <v>2</v>
      </c>
      <c r="H9" s="3">
        <v>1</v>
      </c>
      <c r="I9" s="3">
        <v>0.5</v>
      </c>
      <c r="J9" s="3">
        <v>0.3</v>
      </c>
      <c r="K9" s="3">
        <f>SUM(SubLAP1[[#This Row],[Measured Load Reduction in Hour '#1 (MWh)]:[Measured Load Reduction in Hour '#4 (MWh)]])</f>
        <v>3.8</v>
      </c>
      <c r="L9" s="3">
        <f>SubLAP1[[#This Row],[Total Measured Load Reduction (MWh)]]/4</f>
        <v>0.95</v>
      </c>
      <c r="M9" s="3">
        <v>2</v>
      </c>
      <c r="N9" s="3">
        <v>2</v>
      </c>
    </row>
    <row r="10" spans="1:14" x14ac:dyDescent="0.25">
      <c r="A10" t="s">
        <v>20</v>
      </c>
      <c r="B10" t="s">
        <v>19</v>
      </c>
      <c r="C10" t="s">
        <v>21</v>
      </c>
      <c r="E10" s="4">
        <v>44576</v>
      </c>
      <c r="F10">
        <v>18</v>
      </c>
      <c r="G10" s="3">
        <v>1</v>
      </c>
      <c r="H10" s="3">
        <v>0.9</v>
      </c>
      <c r="I10" s="3">
        <v>0.4</v>
      </c>
      <c r="J10" s="3">
        <v>0.1</v>
      </c>
      <c r="K10" s="3">
        <f>SUM(SubLAP1[[#This Row],[Measured Load Reduction in Hour '#1 (MWh)]:[Measured Load Reduction in Hour '#4 (MWh)]])</f>
        <v>2.4</v>
      </c>
      <c r="L10" s="3">
        <f>SubLAP1[[#This Row],[Total Measured Load Reduction (MWh)]]/4</f>
        <v>0.6</v>
      </c>
      <c r="M10" s="3">
        <v>1.5</v>
      </c>
      <c r="N10" s="3">
        <v>1.45</v>
      </c>
    </row>
    <row r="11" spans="1:14" x14ac:dyDescent="0.25">
      <c r="A11" t="s">
        <v>50</v>
      </c>
      <c r="B11">
        <f>SUBTOTAL(103,SubLAP1[Resource ID])</f>
        <v>4</v>
      </c>
      <c r="G11" s="3">
        <f>SUBTOTAL(109,SubLAP1[Measured Load Reduction in Hour '#1 (MWh)])</f>
        <v>4.6596875125999997</v>
      </c>
      <c r="H11" s="3">
        <f>SUBTOTAL(109,SubLAP1[Measured Load Reduction in Hour '#2 (MWh)])</f>
        <v>3.9847492379999996</v>
      </c>
      <c r="I11" s="3">
        <f>SUBTOTAL(109,SubLAP1[Measured Load Reduction in Hour '#3 (MWh)])</f>
        <v>2.2847492379999998</v>
      </c>
      <c r="J11" s="3">
        <f>SUBTOTAL(109,SubLAP1[Measured Load Reduction in Hour '#4 (MWh)])</f>
        <v>1.684749238</v>
      </c>
      <c r="K11" s="3">
        <f>SUBTOTAL(109,SubLAP1[Total Measured Load Reduction (MWh)])</f>
        <v>12.613935226600001</v>
      </c>
      <c r="L11" s="3">
        <f>SUBTOTAL(109,SubLAP1[Average Measured Load Reduction (MWh/h)])</f>
        <v>3.1534838066500002</v>
      </c>
      <c r="M11" s="3">
        <f>SUBTOTAL(109,SubLAP1[Month- Ahead RA Committed Capacity  (MW)])</f>
        <v>5.5</v>
      </c>
      <c r="N11" s="3">
        <f>SUBTOTAL(109,SubLAP1[Year- Ahead RA Committed Capacity  (MW)])</f>
        <v>5.5</v>
      </c>
    </row>
    <row r="14" spans="1:14" ht="47.25" x14ac:dyDescent="0.25">
      <c r="A14" s="1" t="s">
        <v>11</v>
      </c>
      <c r="B14" s="2" t="s">
        <v>32</v>
      </c>
      <c r="C14" s="2" t="s">
        <v>41</v>
      </c>
      <c r="D14" s="2" t="s">
        <v>53</v>
      </c>
      <c r="E14" s="2" t="s">
        <v>12</v>
      </c>
      <c r="F14" s="2" t="s">
        <v>13</v>
      </c>
      <c r="G14" s="2" t="s">
        <v>14</v>
      </c>
      <c r="H14" s="2" t="s">
        <v>27</v>
      </c>
      <c r="I14" s="2" t="s">
        <v>28</v>
      </c>
      <c r="J14" s="2" t="s">
        <v>29</v>
      </c>
      <c r="K14" s="2" t="s">
        <v>0</v>
      </c>
      <c r="L14" s="2" t="s">
        <v>15</v>
      </c>
      <c r="M14" s="2" t="s">
        <v>44</v>
      </c>
      <c r="N14" s="2" t="s">
        <v>45</v>
      </c>
    </row>
    <row r="15" spans="1:14" x14ac:dyDescent="0.25">
      <c r="A15" t="s">
        <v>20</v>
      </c>
      <c r="B15" t="s">
        <v>23</v>
      </c>
      <c r="C15" t="s">
        <v>22</v>
      </c>
      <c r="E15" s="4">
        <v>44576</v>
      </c>
      <c r="F15">
        <v>18</v>
      </c>
      <c r="G15" s="3">
        <v>1.0847492379999999</v>
      </c>
      <c r="H15" s="3">
        <v>1.0847492379999999</v>
      </c>
      <c r="I15" s="3">
        <v>1.0847492379999999</v>
      </c>
      <c r="J15" s="3">
        <v>1.0847492379999999</v>
      </c>
      <c r="K15" s="3">
        <f>SUM(SubLAP2[[#This Row],[Measured Load Reduction in Hour '#1 (MWh)]:[Measured Load Reduction in Hour '#4 (MWh)]])</f>
        <v>4.3389969519999996</v>
      </c>
      <c r="L15" s="3">
        <f>SubLAP2[[#This Row],[total_reduction_mwh]]/4</f>
        <v>1.0847492379999999</v>
      </c>
      <c r="M15" s="3">
        <v>1</v>
      </c>
      <c r="N15" s="3">
        <v>1.1000000000000001</v>
      </c>
    </row>
    <row r="16" spans="1:14" x14ac:dyDescent="0.25">
      <c r="A16" t="s">
        <v>20</v>
      </c>
      <c r="B16" t="s">
        <v>24</v>
      </c>
      <c r="C16" t="s">
        <v>22</v>
      </c>
      <c r="E16" s="4">
        <v>44576</v>
      </c>
      <c r="F16">
        <v>18</v>
      </c>
      <c r="G16" s="3">
        <v>2</v>
      </c>
      <c r="H16" s="3">
        <v>1</v>
      </c>
      <c r="I16" s="3">
        <v>0.5</v>
      </c>
      <c r="J16" s="3">
        <v>0.3</v>
      </c>
      <c r="K16" s="3">
        <f>SUM(SubLAP2[[#This Row],[Measured Load Reduction in Hour '#1 (MWh)]:[Measured Load Reduction in Hour '#4 (MWh)]])</f>
        <v>3.8</v>
      </c>
      <c r="L16" s="3">
        <f>SubLAP2[[#This Row],[total_reduction_mwh]]/4</f>
        <v>0.95</v>
      </c>
      <c r="M16" s="3">
        <v>2</v>
      </c>
      <c r="N16" s="3">
        <v>2</v>
      </c>
    </row>
    <row r="17" spans="1:14" x14ac:dyDescent="0.25">
      <c r="A17" t="s">
        <v>20</v>
      </c>
      <c r="B17" t="s">
        <v>18</v>
      </c>
      <c r="C17" t="s">
        <v>22</v>
      </c>
      <c r="E17" s="4">
        <v>44576</v>
      </c>
      <c r="F17">
        <v>18</v>
      </c>
      <c r="G17" s="3">
        <v>1</v>
      </c>
      <c r="H17" s="3">
        <v>0.9</v>
      </c>
      <c r="I17" s="3">
        <v>0.4</v>
      </c>
      <c r="J17" s="3">
        <v>0.1</v>
      </c>
      <c r="K17" s="3">
        <f>SUM(SubLAP2[[#This Row],[Measured Load Reduction in Hour '#1 (MWh)]:[Measured Load Reduction in Hour '#4 (MWh)]])</f>
        <v>2.4</v>
      </c>
      <c r="L17" s="3">
        <f>SubLAP2[[#This Row],[total_reduction_mwh]]/4</f>
        <v>0.6</v>
      </c>
      <c r="M17" s="3">
        <v>1.5</v>
      </c>
      <c r="N17" s="3">
        <v>1.5</v>
      </c>
    </row>
    <row r="18" spans="1:14" x14ac:dyDescent="0.25">
      <c r="A18" t="s">
        <v>20</v>
      </c>
      <c r="B18" t="s">
        <v>19</v>
      </c>
      <c r="C18" t="s">
        <v>22</v>
      </c>
      <c r="E18" s="4">
        <v>44576</v>
      </c>
      <c r="F18">
        <v>18</v>
      </c>
      <c r="G18" s="3">
        <v>1</v>
      </c>
      <c r="H18" s="3">
        <v>0.9</v>
      </c>
      <c r="I18" s="3">
        <v>0.4</v>
      </c>
      <c r="J18" s="3">
        <v>0.1</v>
      </c>
      <c r="K18" s="3">
        <f>SUM(SubLAP2[[#This Row],[Measured Load Reduction in Hour '#1 (MWh)]:[Measured Load Reduction in Hour '#4 (MWh)]])</f>
        <v>2.4</v>
      </c>
      <c r="L18" s="3">
        <f>SubLAP2[[#This Row],[total_reduction_mwh]]/4</f>
        <v>0.6</v>
      </c>
      <c r="M18" s="3">
        <v>1.5</v>
      </c>
      <c r="N18" s="3">
        <v>1.45</v>
      </c>
    </row>
    <row r="19" spans="1:14" x14ac:dyDescent="0.25">
      <c r="A19" t="s">
        <v>51</v>
      </c>
      <c r="B19">
        <f>SUBTOTAL(103,SubLAP2[Resource ID])</f>
        <v>4</v>
      </c>
      <c r="G19" s="3">
        <f>SUBTOTAL(109,SubLAP2[Measured Load Reduction in Hour '#1 (MWh)])</f>
        <v>5.0847492379999997</v>
      </c>
      <c r="H19" s="3">
        <f>SUBTOTAL(109,SubLAP2[Measured Load Reduction in Hour '#2 (MWh)])</f>
        <v>3.8847492379999995</v>
      </c>
      <c r="I19" s="3">
        <f>SUBTOTAL(109,SubLAP2[Measured Load Reduction in Hour '#3 (MWh)])</f>
        <v>2.3847492379999999</v>
      </c>
      <c r="J19" s="3">
        <f>SUBTOTAL(109,SubLAP2[Measured Load Reduction in Hour '#4 (MWh)])</f>
        <v>1.5847492380000001</v>
      </c>
      <c r="K19" s="3">
        <f>SUBTOTAL(109,SubLAP2[total_reduction_mwh])</f>
        <v>12.938996952</v>
      </c>
      <c r="L19" s="3">
        <f>SUBTOTAL(109,SubLAP2[Average Load Reduction (MWh/h)])</f>
        <v>3.234749238</v>
      </c>
      <c r="M19" s="3">
        <f>SUBTOTAL(109,SubLAP2[Month- Ahead RA Committed Capacity  (MW)])</f>
        <v>6</v>
      </c>
      <c r="N19" s="3">
        <f>SUBTOTAL(109,SubLAP2[Year- Ahead RA Committed Capacity  (MW)])</f>
        <v>6.05</v>
      </c>
    </row>
    <row r="20" spans="1:14" x14ac:dyDescent="0.25">
      <c r="A20" s="8"/>
      <c r="B20" s="8"/>
    </row>
    <row r="21" spans="1:14" ht="15.75" thickBot="1" x14ac:dyDescent="0.3">
      <c r="A21" s="6"/>
      <c r="B21" s="6"/>
    </row>
    <row r="22" spans="1:14" ht="15.75" thickTop="1" x14ac:dyDescent="0.25">
      <c r="A22" s="7" t="s">
        <v>48</v>
      </c>
      <c r="B22" s="7">
        <f>SUM(SubLAP1[[#Totals],[Resource ID]],SubLAP2[[#Totals],[Resource ID]])</f>
        <v>8</v>
      </c>
    </row>
  </sheetData>
  <mergeCells count="5">
    <mergeCell ref="A1:C1"/>
    <mergeCell ref="A4:C4"/>
    <mergeCell ref="A5:C5"/>
    <mergeCell ref="A2:C2"/>
    <mergeCell ref="A3:C3"/>
  </mergeCells>
  <phoneticPr fontId="3" type="noConversion"/>
  <pageMargins left="0.7" right="0.7" top="0.75" bottom="0.75" header="0.3" footer="0.3"/>
  <pageSetup orientation="portrait" horizontalDpi="90" verticalDpi="90"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416F178E-9824-4A22-A20D-BAD070A0565A}">
          <x14:formula1>
            <xm:f>'Drop Down'!$A$2:$A$5</xm:f>
          </x14:formula1>
          <xm:sqref>D2</xm:sqref>
        </x14:dataValidation>
        <x14:dataValidation type="list" allowBlank="1" showInputMessage="1" showErrorMessage="1" xr:uid="{C2585A0B-B537-449A-B2B2-17C78FA30102}">
          <x14:formula1>
            <xm:f>'Drop Down'!$C$2:$C$13</xm:f>
          </x14:formula1>
          <xm:sqref>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5C6DC-A1B6-40E7-9B81-968858A9EA48}">
  <dimension ref="A1:C13"/>
  <sheetViews>
    <sheetView workbookViewId="0">
      <selection activeCell="F14" sqref="F14"/>
    </sheetView>
  </sheetViews>
  <sheetFormatPr defaultRowHeight="15" x14ac:dyDescent="0.25"/>
  <sheetData>
    <row r="1" spans="1:3" x14ac:dyDescent="0.25">
      <c r="A1" t="s">
        <v>56</v>
      </c>
      <c r="C1" t="s">
        <v>60</v>
      </c>
    </row>
    <row r="2" spans="1:3" x14ac:dyDescent="0.25">
      <c r="A2" t="s">
        <v>20</v>
      </c>
      <c r="C2">
        <v>1</v>
      </c>
    </row>
    <row r="3" spans="1:3" x14ac:dyDescent="0.25">
      <c r="A3" t="s">
        <v>57</v>
      </c>
      <c r="C3">
        <v>2</v>
      </c>
    </row>
    <row r="4" spans="1:3" x14ac:dyDescent="0.25">
      <c r="A4" t="s">
        <v>58</v>
      </c>
      <c r="C4">
        <v>3</v>
      </c>
    </row>
    <row r="5" spans="1:3" x14ac:dyDescent="0.25">
      <c r="A5" t="s">
        <v>59</v>
      </c>
      <c r="C5">
        <v>4</v>
      </c>
    </row>
    <row r="6" spans="1:3" x14ac:dyDescent="0.25">
      <c r="C6">
        <v>5</v>
      </c>
    </row>
    <row r="7" spans="1:3" x14ac:dyDescent="0.25">
      <c r="C7">
        <v>6</v>
      </c>
    </row>
    <row r="8" spans="1:3" x14ac:dyDescent="0.25">
      <c r="C8">
        <v>7</v>
      </c>
    </row>
    <row r="9" spans="1:3" x14ac:dyDescent="0.25">
      <c r="C9">
        <v>8</v>
      </c>
    </row>
    <row r="10" spans="1:3" x14ac:dyDescent="0.25">
      <c r="C10">
        <v>9</v>
      </c>
    </row>
    <row r="11" spans="1:3" x14ac:dyDescent="0.25">
      <c r="C11">
        <v>10</v>
      </c>
    </row>
    <row r="12" spans="1:3" x14ac:dyDescent="0.25">
      <c r="C12">
        <v>11</v>
      </c>
    </row>
    <row r="13" spans="1:3" x14ac:dyDescent="0.25">
      <c r="C13">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Directions</vt:lpstr>
      <vt:lpstr>Test Results</vt:lpstr>
      <vt:lpstr>Drop Down</vt:lpstr>
      <vt:lpstr>Directions!_ftn1</vt:lpstr>
      <vt:lpstr>Directions!_ftnref1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Magie, Andrew</dc:creator>
  <cp:lastModifiedBy>Magie, Andrew</cp:lastModifiedBy>
  <dcterms:created xsi:type="dcterms:W3CDTF">2021-12-29T22:48:22Z</dcterms:created>
  <dcterms:modified xsi:type="dcterms:W3CDTF">2022-02-18T21:54:47Z</dcterms:modified>
</cp:coreProperties>
</file>