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r10="http://schemas.microsoft.com/office/spreadsheetml/2016/revision10" xmlns:x15="http://schemas.microsoft.com/office/spreadsheetml/2010/11/main" xmlns:mc="http://schemas.openxmlformats.org/markup-compatibility/2006" xmlns:xr="http://schemas.microsoft.com/office/spreadsheetml/2014/revision" xmlns:xr2="http://schemas.microsoft.com/office/spreadsheetml/2015/revision2" xmlns:xr6="http://schemas.microsoft.com/office/spreadsheetml/2016/revision6" mc:Ignorable="x15 xr xr6 xr10 xr2">
  <fileVersion appName="xl" lastEdited="7" lowestEdited="7" rupBuild="24931"/>
  <workbookPr filterPrivacy="1" defaultThemeVersion="166925"/>
  <bookViews>
    <workbookView xWindow="780" yWindow="780" windowWidth="28800" windowHeight="15435" activeTab="1"/>
  </bookViews>
  <sheets>
    <sheet name="Authorized Rev Req" sheetId="1" r:id="rId2"/>
    <sheet name="Incremental Rev Req" sheetId="2" r:id="rId3"/>
  </sheets>
  <definedNames>
    <definedName name="___huh2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___L2" hidden="1">{"PI_Data",#N/A,TRUE,"P&amp;I Data"}</definedName>
    <definedName name="___m2" hidden="1">{"PI_Data",#N/A,TRUE,"P&amp;I Data"}</definedName>
    <definedName name="___p2" hidden="1">{"PI_Data",#N/A,TRUE,"P&amp;I Data"}</definedName>
    <definedName name="___t2" hidden="1">{"PI_Data",#N/A,TRUE,"P&amp;I Data"}</definedName>
    <definedName name="__foo1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__foo2" hidden="1">{#N/A,#N/A,FALSE,"Assumptions";#N/A,#N/A,FALSE,"RRQ inputs and toggles";#N/A,#N/A,FALSE,"Revenue Allocation Results";#N/A,#N/A,FALSE,"Table2";#N/A,#N/A,FALSE,"Distribution Revenue Allocation";#N/A,#N/A,FALSE,"FERC Rev @ PR";#N/A,#N/A,FALSE,"Public Purpose Program Allocate";#N/A,#N/A,FALSE,"CTC";#N/A,#N/A,FALSE,"UCS";#N/A,#N/A,FALSE,"Nuclear Decommissioning";#N/A,#N/A,FALSE,"FTA";#N/A,#N/A,FALSE,"RRB";#N/A,#N/A,FALSE,"Nonallocated Revenues";#N/A,#N/A,FALSE,"MC Revenues-01 sales, 96 MC's"}</definedName>
    <definedName name="__foo3" hidden="1">{#N/A,#N/A,FALSE,"Res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__foo4" hidden="1">{"Summary","1",FALSE,"Summary"}</definedName>
    <definedName name="__foo99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__L2" hidden="1">{"PI_Data",#N/A,TRUE,"P&amp;I Data"}</definedName>
    <definedName name="__m2" hidden="1">{"PI_Data",#N/A,TRUE,"P&amp;I Data"}</definedName>
    <definedName name="__p2" hidden="1">{"PI_Data",#N/A,TRUE,"P&amp;I Data"}</definedName>
    <definedName name="__t2" hidden="1">{"PI_Data",#N/A,TRUE,"P&amp;I Data"}</definedName>
    <definedName name="_foo1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_foo2" hidden="1">{#N/A,#N/A,FALSE,"Assumptions";#N/A,#N/A,FALSE,"RRQ inputs and toggles";#N/A,#N/A,FALSE,"Revenue Allocation Results";#N/A,#N/A,FALSE,"Table2";#N/A,#N/A,FALSE,"Distribution Revenue Allocation";#N/A,#N/A,FALSE,"FERC Rev @ PR";#N/A,#N/A,FALSE,"Public Purpose Program Allocate";#N/A,#N/A,FALSE,"CTC";#N/A,#N/A,FALSE,"UCS";#N/A,#N/A,FALSE,"Nuclear Decommissioning";#N/A,#N/A,FALSE,"FTA";#N/A,#N/A,FALSE,"RRB";#N/A,#N/A,FALSE,"Nonallocated Revenues";#N/A,#N/A,FALSE,"MC Revenues-01 sales, 96 MC's"}</definedName>
    <definedName name="_foo3" hidden="1">{#N/A,#N/A,FALSE,"Res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_foo4" hidden="1">{"Summary","1",FALSE,"Summary"}</definedName>
    <definedName name="_foo99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_huh2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_Key1" hidden="1">#REF!</definedName>
    <definedName name="_Key2" hidden="1">#REF!</definedName>
    <definedName name="_L2" hidden="1">{"PI_Data",#N/A,TRUE,"P&amp;I Data"}</definedName>
    <definedName name="_m2" hidden="1">{"PI_Data",#N/A,TRUE,"P&amp;I Data"}</definedName>
    <definedName name="_p2" hidden="1">{"PI_Data",#N/A,TRUE,"P&amp;I Data"}</definedName>
    <definedName name="_Sort" hidden="1">#REF!</definedName>
    <definedName name="_t2" hidden="1">{"PI_Data",#N/A,TRUE,"P&amp;I Data"}</definedName>
    <definedName name="_Yr1">#REF!</definedName>
    <definedName name="_Yr2">#REF!</definedName>
    <definedName name="aaaaaa">#REF!</definedName>
    <definedName name="ACCELERATED2" hidden="1">{#N/A,#N/A,FALSE,"CTC Summary - EOY";#N/A,#N/A,FALSE,"CTC Summary - Wtavg"}</definedName>
    <definedName name="ACCELLERATED1X" hidden="1">{#N/A,#N/A,FALSE,"CTC Summary - EOY";#N/A,#N/A,FALSE,"CTC Summary - Wtavg"}</definedName>
    <definedName name="again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AllocGrp1">#REF!</definedName>
    <definedName name="AllocGrp10">#REF!</definedName>
    <definedName name="AllocGrp11">#REF!</definedName>
    <definedName name="AllocGrp12">#REF!</definedName>
    <definedName name="AllocGrp13">#REF!</definedName>
    <definedName name="AllocGrp14">#REF!</definedName>
    <definedName name="AllocGrp15">#REF!</definedName>
    <definedName name="AllocGrp16">#REF!</definedName>
    <definedName name="AllocGrp17">#REF!</definedName>
    <definedName name="AllocGrp18">#REF!</definedName>
    <definedName name="AllocGrp19">#REF!</definedName>
    <definedName name="AllocGrp2">#REF!</definedName>
    <definedName name="AllocGrp20">#REF!</definedName>
    <definedName name="AllocGrp21">#REF!</definedName>
    <definedName name="AllocGrp22">#REF!</definedName>
    <definedName name="AllocGrp23">#REF!</definedName>
    <definedName name="AllocGrp24">#REF!</definedName>
    <definedName name="AllocGrp25">#REF!</definedName>
    <definedName name="AllocGrp3">#REF!</definedName>
    <definedName name="AllocGrp4">#REF!</definedName>
    <definedName name="AllocGrp5">#REF!</definedName>
    <definedName name="AllocGrp6">#REF!</definedName>
    <definedName name="AllocGrp7">#REF!</definedName>
    <definedName name="AllocGrp8">#REF!</definedName>
    <definedName name="AllocGrp9">#REF!</definedName>
    <definedName name="AllocGrp99">#REF!</definedName>
    <definedName name="AS2DocOpenMode" hidden="1">"AS2DocumentEdit"</definedName>
    <definedName name="AvgRef">#N/A</definedName>
    <definedName name="AvgYearThruput">#REF!</definedName>
    <definedName name="ba_detail" hidden="1">#REF!</definedName>
    <definedName name="Base_Rev_before_credits">#REF!</definedName>
    <definedName name="CARE_discount">#REF!</definedName>
    <definedName name="CARE_Min_Bill?">#REF!</definedName>
    <definedName name="CARE_Percent_of_Res_Cust">#REF!</definedName>
    <definedName name="cnc" hidden="1">{"PI_Data",#N/A,TRUE,"P&amp;I Data"}</definedName>
    <definedName name="cnc_" hidden="1">{"PI_Data",#N/A,TRUE,"P&amp;I Data"}</definedName>
    <definedName name="cncp" hidden="1">{"PI_Data",#N/A,TRUE,"P&amp;I Data"}</definedName>
    <definedName name="ColdRef">#N/A</definedName>
    <definedName name="ColdYearThruput">#REF!</definedName>
    <definedName name="copy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copyprint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copyrap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copyrevalloc" hidden="1">{#N/A,#N/A,FALSE,"RRQ inputs ";#N/A,#N/A,FALSE,"FERC Rev @ PR";#N/A,#N/A,FALSE,"Distribution Revenue Allocation";#N/A,#N/A,FALSE,"Nonallocated Revenues";#N/A,#N/A,FALSE,"MC Revenues-03 sales, 96 MC's";#N/A,#N/A,FALSE,"FTA"}</definedName>
    <definedName name="copyschudel" hidden="1">{#N/A,#N/A,FALSE,"ND Rev at Pres Rates";#N/A,#N/A,FALSE,"Res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Core_Brok_Fee_Rate">#REF!</definedName>
    <definedName name="Core_LT">#REF!</definedName>
    <definedName name="Core_Procurement_Deaveraging">#REF!</definedName>
    <definedName name="CTIT" hidden="1">{"PI_Data",#N/A,TRUE,"P&amp;I Data"}</definedName>
    <definedName name="DDDD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ee" hidden="1">{"PI_Data",#N/A,TRUE,"P&amp;I Data"}</definedName>
    <definedName name="Effective_Date">#REF!</definedName>
    <definedName name="F_U_FACTOR">#REF!</definedName>
    <definedName name="foo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foo1x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foo2x" hidden="1">{#N/A,#N/A,FALSE,"Assumptions";#N/A,#N/A,FALSE,"RRQ inputs and toggles";#N/A,#N/A,FALSE,"Revenue Allocation Results";#N/A,#N/A,FALSE,"Table2";#N/A,#N/A,FALSE,"Distribution Revenue Allocation";#N/A,#N/A,FALSE,"FERC Rev @ PR";#N/A,#N/A,FALSE,"Public Purpose Program Allocate";#N/A,#N/A,FALSE,"CTC";#N/A,#N/A,FALSE,"UCS";#N/A,#N/A,FALSE,"Nuclear Decommissioning";#N/A,#N/A,FALSE,"FTA";#N/A,#N/A,FALSE,"RRB";#N/A,#N/A,FALSE,"Nonallocated Revenues";#N/A,#N/A,FALSE,"MC Revenues-01 sales, 96 MC's"}</definedName>
    <definedName name="foo4x" hidden="1">{#N/A,#N/A,FALSE,"Res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foo4xx" hidden="1">{"Summary","1",FALSE,"Summary"}</definedName>
    <definedName name="G10AdjYr1">#REF!</definedName>
    <definedName name="G10AdjYr2">#REF!</definedName>
    <definedName name="GGGG" hidden="1">{"Basedata_Print",#N/A,TRUE,"Basedata";#N/A,#N/A,TRUE,"Case A";#N/A,#N/A,TRUE,"Case B";#N/A,#N/A,TRUE,"Case A1";#N/A,#N/A,TRUE,"Net Margin";#N/A,#N/A,TRUE,"Description of Cases"}</definedName>
    <definedName name="GroupName">#REF!</definedName>
    <definedName name="GroupNo">#REF!</definedName>
    <definedName name="HTML_CodePage" hidden="1">1252</definedName>
    <definedName name="HTML_Control" hidden="1">{"'Summary'!$A$1:$J$24"}</definedName>
    <definedName name="HTML_Description" hidden="1">""</definedName>
    <definedName name="HTML_Email" hidden="1">""</definedName>
    <definedName name="HTML_Header" hidden="1">""</definedName>
    <definedName name="HTML_LastUpdate" hidden="1">"10/13/1999"</definedName>
    <definedName name="HTML_LineAfter" hidden="1">FALSE</definedName>
    <definedName name="HTML_LineBefore" hidden="1">FALSE</definedName>
    <definedName name="HTML_Name" hidden="1">"Sharim Chaudhury"</definedName>
    <definedName name="HTML_OBDlg2" hidden="1">TRUE</definedName>
    <definedName name="HTML_OBDlg4" hidden="1">TRUE</definedName>
    <definedName name="HTML_OS" hidden="1">0</definedName>
    <definedName name="HTML_PathFile" hidden="1">"W:\19991013\default.htm"</definedName>
    <definedName name="HTML_PathFileMac" hidden="1">"Web Site Backup:sitingcases:MyHTML.html"</definedName>
    <definedName name="HTML_Title" hidden="1">"Daily MTM  Report"</definedName>
    <definedName name="huh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huhnd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huhnd2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huhprint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huhrap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huhrevalloc" hidden="1">{#N/A,#N/A,FALSE,"RRQ inputs ";#N/A,#N/A,FALSE,"FERC Rev @ PR";#N/A,#N/A,FALSE,"Distribution Revenue Allocation";#N/A,#N/A,FALSE,"Nonallocated Revenues";#N/A,#N/A,FALSE,"MC Revenues-03 sales, 96 MC's";#N/A,#N/A,FALSE,"FTA"}</definedName>
    <definedName name="huhschudel" hidden="1">{#N/A,#N/A,FALSE,"ND Rev at Pres Rates";#N/A,#N/A,FALSE,"Res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Hypothetical_Tier_Ratio">#REF!</definedName>
    <definedName name="L" hidden="1">{"PI_Data",#N/A,TRUE,"P&amp;I Data"}</definedName>
    <definedName name="L2X" hidden="1">{"PI_Data",#N/A,TRUE,"P&amp;I Data"}</definedName>
    <definedName name="LL" hidden="1">{"PI_Data",#N/A,TRUE,"P&amp;I Data"}</definedName>
    <definedName name="Lookup_Value">#REF!</definedName>
    <definedName name="m" hidden="1">{"PI_Data",#N/A,TRUE,"P&amp;I Data"}</definedName>
    <definedName name="M2X" hidden="1">{"PI_Data",#N/A,TRUE,"P&amp;I Data"}</definedName>
    <definedName name="MCR_case">#REF!</definedName>
    <definedName name="MCRcase1">#REF!</definedName>
    <definedName name="MCRcase10">#REF!</definedName>
    <definedName name="MCRcase11">#REF!</definedName>
    <definedName name="MCRcase2">#REF!</definedName>
    <definedName name="MCRcase3">#REF!</definedName>
    <definedName name="MCRcase4">#REF!</definedName>
    <definedName name="MCRcase5">#REF!</definedName>
    <definedName name="MCRcase6">#REF!</definedName>
    <definedName name="MCRcase7">#REF!</definedName>
    <definedName name="MCRcase8">#REF!</definedName>
    <definedName name="MCRcase9">#REF!</definedName>
    <definedName name="MM" hidden="1">{"PI_Data",#N/A,TRUE,"P&amp;I Data"}</definedName>
    <definedName name="MO_DATA_BEGIN">#REF!</definedName>
    <definedName name="MO_DATA_END">#REF!</definedName>
    <definedName name="NC_Local">#REF!</definedName>
    <definedName name="newname" hidden="1">{"Summary","1",FALSE,"Summary"}</definedName>
    <definedName name="newname2" hidden="1">{"Summary","1",FALSE,"Summary"}</definedName>
    <definedName name="Num_of_prepaid_startups_col">28</definedName>
    <definedName name="Organization">#REF!</definedName>
    <definedName name="p" hidden="1">{"PI_Data",#N/A,TRUE,"P&amp;I Data"}</definedName>
    <definedName name="P2X" hidden="1">{"PI_Data",#N/A,TRUE,"P&amp;I Data"}</definedName>
    <definedName name="PeriodPos">#REF!</definedName>
    <definedName name="PeriodSelection">#REF!</definedName>
    <definedName name="PGE_FTyp">45</definedName>
    <definedName name="PIX" hidden="1">{"PI_Data",#N/A,TRUE,"P&amp;I Data"}</definedName>
    <definedName name="PP" hidden="1">{"PI_Data",#N/A,TRUE,"P&amp;I Data"}</definedName>
    <definedName name="PPP_De_Averaging_Percent">#REF!</definedName>
    <definedName name="Prepaid_startup_charge_col">30</definedName>
    <definedName name="Prepaid_startup_cost_col">29</definedName>
    <definedName name="PresentRates">#REF!</definedName>
    <definedName name="print_report2">#REF!</definedName>
    <definedName name="qqqq" hidden="1">{"Summary","1",FALSE,"Summary"}</definedName>
    <definedName name="qwer" hidden="1">{"PI_Data",#N/A,TRUE,"P&amp;I Data"}</definedName>
    <definedName name="QWER1" hidden="1">{"PI_Data",#N/A,TRUE,"P&amp;I Data"}</definedName>
    <definedName name="qwer2" hidden="1">{"PI_Data",#N/A,TRUE,"P&amp;I Data"}</definedName>
    <definedName name="QWERX" hidden="1">{"PI_Data",#N/A,TRUE,"P&amp;I Data"}</definedName>
    <definedName name="RampRateCol">14</definedName>
    <definedName name="RelPymtRateCol">15</definedName>
    <definedName name="Res_T2_T1_Ratio">#REF!</definedName>
    <definedName name="SAPBEXhrIndnt" hidden="1">"Wide"</definedName>
    <definedName name="SAPBEXrevision" hidden="1">1</definedName>
    <definedName name="SAPBEXsysID" hidden="1">"BPR"</definedName>
    <definedName name="SAPBEXwbID" hidden="1">"3YKYT99XYLBVL968EKKHUVHV9"</definedName>
    <definedName name="SAPsysID" hidden="1">"708C5W7SBKP804JT78WJ0JNKI"</definedName>
    <definedName name="SAPwbID" hidden="1">"ARS"</definedName>
    <definedName name="SCENARIO_DESCRIPTION">#REF!</definedName>
    <definedName name="Scenario_Name">#REF!</definedName>
    <definedName name="solver_adj" hidden="1">#REF!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eg" hidden="1">2</definedName>
    <definedName name="solver_num" hidden="1">0</definedName>
    <definedName name="solver_nwt" hidden="1">1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sssssss">#REF!</definedName>
    <definedName name="ssssssssss">#REF!</definedName>
    <definedName name="standardrates">#REF!</definedName>
    <definedName name="Startup_leadtime_gt_72hr_col">38</definedName>
    <definedName name="Startup_leadtime_lt_72_gt_8hr_col">39</definedName>
    <definedName name="Startup_leadtime_lt_8hr_col">40</definedName>
    <definedName name="SummerCapacityCol">2</definedName>
    <definedName name="Support" hidden="1">{#N/A,#N/A,FALSE,"Assumptions";#N/A,#N/A,FALSE,"RRQ inputs and toggles";#N/A,#N/A,FALSE,"Revenue Allocation Results";#N/A,#N/A,FALSE,"Table2";#N/A,#N/A,FALSE,"Distribution Revenue Allocation";#N/A,#N/A,FALSE,"FERC Rev @ PR";#N/A,#N/A,FALSE,"Public Purpose Program Allocate";#N/A,#N/A,FALSE,"CTC";#N/A,#N/A,FALSE,"UCS";#N/A,#N/A,FALSE,"Nuclear Decommissioning";#N/A,#N/A,FALSE,"FTA";#N/A,#N/A,FALSE,"RRB";#N/A,#N/A,FALSE,"Nonallocated Revenues";#N/A,#N/A,FALSE,"MC Revenues-01 sales, 96 MC's"}</definedName>
    <definedName name="T" hidden="1">{"PI_Data",#N/A,TRUE,"P&amp;I Data"}</definedName>
    <definedName name="T2X" hidden="1">{"PI_Data",#N/A,TRUE,"P&amp;I Data"}</definedName>
    <definedName name="TEST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Tier_Ratio">#REF!</definedName>
    <definedName name="Tier_Ratio_Guess">#REF!</definedName>
    <definedName name="TreasureIsland?">#REF!</definedName>
    <definedName name="TT" hidden="1">{"PI_Data",#N/A,TRUE,"P&amp;I Data"}</definedName>
    <definedName name="UUUU" hidden="1">{"Basedata_Print",#N/A,TRUE,"Basedata";#N/A,#N/A,TRUE,"Case A";#N/A,#N/A,TRUE,"Case B";#N/A,#N/A,TRUE,"Case A1";#N/A,#N/A,TRUE,"Net Margin";#N/A,#N/A,TRUE,"Description of Cases"}</definedName>
    <definedName name="Wholesale1?">#REF!</definedName>
    <definedName name="Wholesale2?">#REF!</definedName>
    <definedName name="Wholesale3?">#REF!</definedName>
    <definedName name="wrn.Accelerated." hidden="1">{#N/A,#N/A,FALSE,"CTC Summary - EOY";#N/A,#N/A,FALSE,"CTC Summary - Wtavg"}</definedName>
    <definedName name="wrn.accellerated1" hidden="1">{#N/A,#N/A,FALSE,"CTC Summary - EOY";#N/A,#N/A,FALSE,"CTC Summary - Wtavg"}</definedName>
    <definedName name="wrn.AG." hidden="1">{#N/A,#N/A,FALSE,"AG-1";#N/A,#N/A,FALSE,"AG-R";#N/A,#N/A,FALSE,"AG-V";#N/A,#N/A,FALSE,"AG-4";#N/A,#N/A,FALSE,"AG-5";#N/A,#N/A,FALSE,"AG-6";#N/A,#N/A,FALSE,"AG-7"}</definedName>
    <definedName name="wrn.AGa." hidden="1">{#N/A,#N/A,FALSE,"UN-AGRA";#N/A,#N/A,FALSE,"UN-AG1A";#N/A,#N/A,FALSE,"UN-AGVA";#N/A,#N/A,FALSE,"UN-AG4A ";#N/A,#N/A,FALSE,"UN-AG5A";#N/A,#N/A,FALSE,"UN-AG6A";#N/A,#N/A,FALSE,"Dist Calcs";#N/A,#N/A,FALSE,"7A-Avg.";#N/A,#N/A,FALSE,"7A Tier1-avg";#N/A,#N/A,FALSE,"7A Tier2-avg";#N/A,#N/A,FALSE,"Ag-7A Dist Calc"}</definedName>
    <definedName name="wrn.Agb." hidden="1">{#N/A,#N/A,FALSE,"UN-AG1B";#N/A,#N/A,FALSE,"UN-AGRB  ";#N/A,#N/A,FALSE,"UN-AGVB ";#N/A,#N/A,FALSE,"UN-AG4B";#N/A,#N/A,FALSE,"UN-AG4C";#N/A,#N/A,FALSE,"UN-AG5B";#N/A,#N/A,FALSE,"UN-AG5C ";#N/A,#N/A,FALSE,"UN-AG6B";#N/A,#N/A,FALSE,"Dist Cals";#N/A,#N/A,FALSE,"7B-Avg.";#N/A,#N/A,FALSE,"7B Tier1-avg";#N/A,#N/A,FALSE,"7B Tier2-avg";#N/A,#N/A,FALSE,"Ag-7B Dist Calc";#N/A,#N/A,FALSE,"AG RL Calc"}</definedName>
    <definedName name="wrn.comind." hidden="1">{#N/A,#N/A,FALSE,"A-1, A-6, A-10, A-15";#N/A,#N/A,FALSE,"E-19 Firm";#N/A,#N/A,FALSE,"E-19 Nonfirm";#N/A,#N/A,FALSE,"E-20 Firm ";#N/A,#N/A,FALSE,"E-20 Nonfirm ";#N/A,#N/A,FALSE,"E-25";#N/A,#N/A,FALSE,"E-36, E-37";#N/A,#N/A,FALSE,"LS-1,-2,-3, TC-1, OL-1";#N/A,#N/A,FALSE,"Standby"}</definedName>
    <definedName name="wrn.Distr.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wrn.G_CSP_REPORT." hidden="1">{#N/A,#N/A,FALSE,"Summary";#N/A,#N/A,FALSE,"Tariff G-CSP &amp; G-SUR";#N/A,#N/A,FALSE,"Amortization Calculations";#N/A,#N/A,FALSE,"Contracted Volumes";#N/A,#N/A,FALSE,"Reservation"}</definedName>
    <definedName name="wrn.ND.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wrn.PI_Report." hidden="1">{"PI_Data",#N/A,TRUE,"P&amp;I Data"}</definedName>
    <definedName name="wrn.Print._.1_8.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wrn.Print._.1_8.2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wrn.print._.1_8x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wrn.Print._.9_16.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wrn.Print._.Out.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wrn.RAP.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wrn.Res." hidden="1">{#N/A,#N/A,FALSE,"E-1, EM, ES";#N/A,#N/A,FALSE,"ESR, ET";#N/A,#N/A,FALSE,"E-7, E-A7";#N/A,#N/A,FALSE,"E-8";#N/A,#N/A,FALSE,"E-9 A, B, C, D";#N/A,#N/A,FALSE,"EL-1, EML";#N/A,#N/A,FALSE,"ESL, ESRL";#N/A,#N/A,FALSE,"ETL, EL-7";#N/A,#N/A,FALSE,"EL-A7, EL-8"}</definedName>
    <definedName name="wrn.Rev._.Alloc." hidden="1">{#N/A,#N/A,FALSE,"RRQ inputs ";#N/A,#N/A,FALSE,"FERC Rev @ PR";#N/A,#N/A,FALSE,"Distribution Revenue Allocation";#N/A,#N/A,FALSE,"Nonallocated Revenues";#N/A,#N/A,FALSE,"MC Revenues-03 sales, 96 MC's";#N/A,#N/A,FALSE,"FTA"}</definedName>
    <definedName name="wrn.schedules." hidden="1">{#N/A,#N/A,FALSE,"Res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wrn.sum1." hidden="1">{"Summary","1",FALSE,"Summary"}</definedName>
    <definedName name="wrn.Waterfall." hidden="1">{"Basedata_Print",#N/A,TRUE,"Basedata";#N/A,#N/A,TRUE,"Case A";#N/A,#N/A,TRUE,"Case B";#N/A,#N/A,TRUE,"Case A1";#N/A,#N/A,TRUE,"Net Margin";#N/A,#N/A,TRUE,"Description of Cases"}</definedName>
    <definedName name="wrn.workpapers." hidden="1">{#N/A,#N/A,FALSE,"Inputs And Assumptions";#N/A,#N/A,FALSE,"Revenue Allocation";#N/A,#N/A,FALSE,"RSP Surch Allocations";#N/A,#N/A,FALSE,"Generation Calculations";#N/A,#N/A,FALSE,"Test Year 2001 Sales and Revs."}</definedName>
    <definedName name="wrn2.waterfall" hidden="1">{"Basedata_Print",#N/A,TRUE,"Basedata";#N/A,#N/A,TRUE,"Case A";#N/A,#N/A,TRUE,"Case B";#N/A,#N/A,TRUE,"Case A1";#N/A,#N/A,TRUE,"Net Margin";#N/A,#N/A,TRUE,"Description of Cases"}</definedName>
    <definedName name="xx" hidden="1">{"Basedata_Print",#N/A,TRUE,"Basedata";#N/A,#N/A,TRUE,"Case A";#N/A,#N/A,TRUE,"Case B";#N/A,#N/A,TRUE,"Case A1";#N/A,#N/A,TRUE,"Net Margin";#N/A,#N/A,TRUE,"Description of Cases"}</definedName>
    <definedName name="xxxx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Year">#REF!</definedName>
    <definedName name="yyyyy" hidden="1">{#N/A,#N/A,FALSE,"Assumptions";#N/A,#N/A,FALSE,"RRQ inputs and toggles";#N/A,#N/A,FALSE,"Revenue Allocation Results";#N/A,#N/A,FALSE,"Table2";#N/A,#N/A,FALSE,"Distribution Revenue Allocation";#N/A,#N/A,FALSE,"FERC Rev @ PR";#N/A,#N/A,FALSE,"Public Purpose Program Allocate";#N/A,#N/A,FALSE,"CTC";#N/A,#N/A,FALSE,"UCS";#N/A,#N/A,FALSE,"Nuclear Decommissioning";#N/A,#N/A,FALSE,"FTA";#N/A,#N/A,FALSE,"RRB";#N/A,#N/A,FALSE,"Nonallocated Revenues";#N/A,#N/A,FALSE,"MC Revenues-01 sales, 96 MC's"}</definedName>
    <definedName name="zzzzz" hidden="1">{#N/A,#N/A,FALSE,"Res - Unadj";#N/A,#N/A,FALSE,"Small L&amp;P";#N/A,#N/A,FALSE,"Medium L&amp;P";#N/A,#N/A,FALSE,"E-19";#N/A,#N/A,FALSE,"E-20";#N/A,#N/A,FALSE,"A-RTP";#N/A,#N/A,FALSE,"Strtlts &amp; Standby";#N/A,#N/A,FALSE,"AG";#N/A,#N/A,FALSE,"2001mixeduse"}</definedName>
  </definedNames>
  <calcPr fullCalcOnLoad="1" iterate="1" iterateCount="20" iterateDelta="0.000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<sst xmlns="http://schemas.openxmlformats.org/spreadsheetml/2006/main" count="512" uniqueCount="227">
  <si>
    <t>Annual Period 2023</t>
  </si>
  <si>
    <t>Reporting Date: Q1 2023</t>
  </si>
  <si>
    <t>January 1, 2023</t>
  </si>
  <si>
    <t>4693-G</t>
  </si>
  <si>
    <t>Filing Description</t>
  </si>
  <si>
    <t>Authority for Revenue Requirement</t>
  </si>
  <si>
    <t xml:space="preserve">Authorized Revenue Requirement       ($000) </t>
  </si>
  <si>
    <t>Revenue Recovery Mechanism/Allocation</t>
  </si>
  <si>
    <t xml:space="preserve">Balancing Account </t>
  </si>
  <si>
    <t>Safety Affordability Reliability Proceedings</t>
  </si>
  <si>
    <t>General Rate Case</t>
  </si>
  <si>
    <t>D. 20-12-005</t>
  </si>
  <si>
    <t>Distribution</t>
  </si>
  <si>
    <t>Pension Contribution - Distribution</t>
  </si>
  <si>
    <t>D.09-09-020</t>
  </si>
  <si>
    <t>N</t>
  </si>
  <si>
    <t>Pension Contribution - GT&amp;S Core</t>
  </si>
  <si>
    <t>Core - ECPT</t>
  </si>
  <si>
    <t>Pension Contribution - GT&amp;S NonCore (LT)</t>
  </si>
  <si>
    <t>Noncore (No-BB/EG-BB)-ECPT</t>
  </si>
  <si>
    <t>Pension Contribution - GT&amp;S Noncore (BB&amp; Storage)</t>
  </si>
  <si>
    <t>Noncore - ECPT</t>
  </si>
  <si>
    <t>Cost of Capital</t>
  </si>
  <si>
    <t>D.19-12-056</t>
  </si>
  <si>
    <t>GT&amp;S (excluding costs recovered through Core Procurement)</t>
  </si>
  <si>
    <t>Late Implementation</t>
  </si>
  <si>
    <t>D.22-07-007</t>
  </si>
  <si>
    <t>ECPT</t>
  </si>
  <si>
    <t>Local Transmission</t>
  </si>
  <si>
    <t>D. 19-09-025</t>
  </si>
  <si>
    <t>ECPT (No BB)</t>
  </si>
  <si>
    <t>Customer Access Charge</t>
  </si>
  <si>
    <t>CAC Allocation</t>
  </si>
  <si>
    <t>Unbundled</t>
  </si>
  <si>
    <t>ECPT-All</t>
  </si>
  <si>
    <t>GT&amp;S Balancing Accounts - LT (excludes BB)</t>
  </si>
  <si>
    <t>Y</t>
  </si>
  <si>
    <t>GT&amp;S Balancing Accounts - Non-LT (all customers pay)</t>
  </si>
  <si>
    <t>CFCA - Distribution Cost Subaccount</t>
  </si>
  <si>
    <t>Preliminary Statement  F</t>
  </si>
  <si>
    <t>CFCA - Core Cost Subaccount</t>
  </si>
  <si>
    <t>CFCA - AB32 ARB COI</t>
  </si>
  <si>
    <t>ECPT (Certain Covered Entities)</t>
  </si>
  <si>
    <t>NCA - Noncore Subaccount</t>
  </si>
  <si>
    <t>Preliminary Statement  J</t>
  </si>
  <si>
    <t>NCA - Distribution Sub</t>
  </si>
  <si>
    <t>NCA - AB32 ARB COI</t>
  </si>
  <si>
    <t>NCA - Local Transmission Subaccount</t>
  </si>
  <si>
    <t>ECPT (Noncore)</t>
  </si>
  <si>
    <t>GT&amp;S Audit - Noncore Storage</t>
  </si>
  <si>
    <t>Core Brokerage Fee Balancing Account</t>
  </si>
  <si>
    <t>Preliminary Statement  U</t>
  </si>
  <si>
    <t>Hazardous Substance Materials (HSM) *</t>
  </si>
  <si>
    <t>Preliminary Statement  AN</t>
  </si>
  <si>
    <t xml:space="preserve">Balancing Charge Account </t>
  </si>
  <si>
    <t>Preliminary Statement  L</t>
  </si>
  <si>
    <t>CFCA - NGSS Enduser Dist. Sub Acct Recovery</t>
  </si>
  <si>
    <t>Core - Distribution</t>
  </si>
  <si>
    <t>CFCA/NCA - NGSS Enduser Sub Acct Recovery</t>
  </si>
  <si>
    <t>Preliminary Statement  J/F</t>
  </si>
  <si>
    <t>NCA - NGSS Enduser Sub Acct Recovery</t>
  </si>
  <si>
    <t>Adjust. Mechanism Costs Determined Other Proceedings</t>
  </si>
  <si>
    <t>Preliminary Statement  CO</t>
  </si>
  <si>
    <t>50 Core/50 Noncore - ECPT</t>
  </si>
  <si>
    <t>Gas Pipeline Expense &amp; Capital BA (2016 is for CPUC Reimb sub)</t>
  </si>
  <si>
    <t>Preliminary Statement  CW</t>
  </si>
  <si>
    <t>GT&amp;S Revenue Sharing Mechanism</t>
  </si>
  <si>
    <t>Preliminary Statement  CP</t>
  </si>
  <si>
    <t>CA Solar Thermal Program Memo Account</t>
  </si>
  <si>
    <t>Preliminary Statement  CA</t>
  </si>
  <si>
    <t>ECPT (excludes CARE/FERA, EG, Whsl customers)</t>
  </si>
  <si>
    <t>Non-Tariffed Products and Services</t>
  </si>
  <si>
    <t>Preliminary Statement  BT</t>
  </si>
  <si>
    <t>Core Distribution</t>
  </si>
  <si>
    <t>Risk Transfer Balancing Account (RTBA)</t>
  </si>
  <si>
    <t>Preliminary Statement  FK</t>
  </si>
  <si>
    <t>Wildfire Mitigation Balancing Account (WMBA)</t>
  </si>
  <si>
    <t>D.20-12-005/Preliminary Statement  FL</t>
  </si>
  <si>
    <t>New Environmental Regulations Balancing Account(Distribution)</t>
  </si>
  <si>
    <t>Preliminary Statement  DZ</t>
  </si>
  <si>
    <t>Wildfire Expense Memorandum Account (Distribution)</t>
  </si>
  <si>
    <t>D. 21-10-022</t>
  </si>
  <si>
    <t>Wildfire Expense Memorandum Account (Transmission)</t>
  </si>
  <si>
    <t>Residential Uncollectibles Balancing Account</t>
  </si>
  <si>
    <t>D.20-12-005</t>
  </si>
  <si>
    <t>Property Sales</t>
  </si>
  <si>
    <t>D.21-08-027/AL 4538-G-A</t>
  </si>
  <si>
    <t>WMCE</t>
  </si>
  <si>
    <t>RF&amp;U</t>
  </si>
  <si>
    <t xml:space="preserve">   Subtotal Safety Affordability Reliability</t>
  </si>
  <si>
    <t>Public Policy Proceedings</t>
  </si>
  <si>
    <t>AB 32: Cap &amp; Trade/GHG</t>
  </si>
  <si>
    <t>D.15-10-032/D.18-03-017/SB 1477</t>
  </si>
  <si>
    <t>100% Residential</t>
  </si>
  <si>
    <t>GHG Operational Costs</t>
  </si>
  <si>
    <t>D.15-10-032/D.18-03-017</t>
  </si>
  <si>
    <t xml:space="preserve">ECPT </t>
  </si>
  <si>
    <t>GHG Compliance Costs</t>
  </si>
  <si>
    <t>ECPT (excludes Covered Entities 3 yr avg vol)</t>
  </si>
  <si>
    <t>CPUC Fee</t>
  </si>
  <si>
    <t>Preliminary Statement O</t>
  </si>
  <si>
    <t>ECPT (reduced EG volumes; excludes WHSL)</t>
  </si>
  <si>
    <t>SGIP</t>
  </si>
  <si>
    <t>SB 700/D.17-04-017</t>
  </si>
  <si>
    <t>Direct Benefits - 3 year average</t>
  </si>
  <si>
    <t>Mobilehome Park Balancing Account</t>
  </si>
  <si>
    <t>Preliminary Statement DB</t>
  </si>
  <si>
    <t>Distribtion</t>
  </si>
  <si>
    <t xml:space="preserve">CEE Incentive Recovery Account - Gas     </t>
  </si>
  <si>
    <t>Preliminary Statement Y</t>
  </si>
  <si>
    <t>Direct Allocation Method</t>
  </si>
  <si>
    <t xml:space="preserve">Energy Efficiency </t>
  </si>
  <si>
    <t>D.18-05-041/D.15-10-028</t>
  </si>
  <si>
    <t>Energy Savings Assistance Program (ESA)</t>
  </si>
  <si>
    <t>D.21-06-015/D.20-12-005</t>
  </si>
  <si>
    <t>Direct Allocation Method 100% Residential</t>
  </si>
  <si>
    <t>Research Development and Demonstration</t>
  </si>
  <si>
    <t>AL 4519-G-A</t>
  </si>
  <si>
    <t xml:space="preserve">CARE Administrative Expense  </t>
  </si>
  <si>
    <t>ECPT (non-CARE)</t>
  </si>
  <si>
    <t>CARE Shortfall in Rates</t>
  </si>
  <si>
    <t>ECPT (excludes CARE)</t>
  </si>
  <si>
    <t>BOE/CPUC Gas Surcharge Administration Costs</t>
  </si>
  <si>
    <t>Marketing, Education &amp; Outreach (ME&amp;O)</t>
  </si>
  <si>
    <t>D.19-01-005</t>
  </si>
  <si>
    <t>PPP-Energy Efficiency BA</t>
  </si>
  <si>
    <t>PPP-Energy Savings Assistance Program BA</t>
  </si>
  <si>
    <t>Preliminary Statement Y/D.17-12-009</t>
  </si>
  <si>
    <t>PPP-RD&amp;D BA</t>
  </si>
  <si>
    <t>Preliminary Statement BI</t>
  </si>
  <si>
    <t>CARE BA</t>
  </si>
  <si>
    <t>Preliminary Statement V</t>
  </si>
  <si>
    <t>Core Capacity</t>
  </si>
  <si>
    <t>D.19-09-025/Other</t>
  </si>
  <si>
    <t>Unadjusted Average Year January</t>
  </si>
  <si>
    <t>Core Procurement</t>
  </si>
  <si>
    <t>D. 97-10-065</t>
  </si>
  <si>
    <t>Core Storage</t>
  </si>
  <si>
    <t>Unadjusted Cold Year Winter Season</t>
  </si>
  <si>
    <t>Core Brokerage Fee</t>
  </si>
  <si>
    <t>GCAP D.19-10-036</t>
  </si>
  <si>
    <t>ECPT (Core only)</t>
  </si>
  <si>
    <t>Core Brokerage Fee Credit</t>
  </si>
  <si>
    <t xml:space="preserve">   Subtotal Public Policy </t>
  </si>
  <si>
    <t>Total Authorized Revenue</t>
  </si>
  <si>
    <t>PPP as approved in AL 4675-G</t>
  </si>
  <si>
    <t>Current Revenue Requirement ($000):</t>
  </si>
  <si>
    <t>Current Revenue Requirement Effective:</t>
  </si>
  <si>
    <t>Approved Application(s), Implemented Since Jan 1 or To Be Implemented</t>
  </si>
  <si>
    <t>Proceeding</t>
  </si>
  <si>
    <t>Authorized Revenue Requirement ($000)</t>
  </si>
  <si>
    <t>Revenue Recovery Mechanism</t>
  </si>
  <si>
    <t>Allocation Methodology (Select from Drop-down menu)</t>
  </si>
  <si>
    <t>Authorized Revenue Requirement ($000) - Breakout by Year</t>
  </si>
  <si>
    <t>Existing or New Item (if existing, use delta from prior for rate impact)</t>
  </si>
  <si>
    <t>Summary Incremental Authorized</t>
  </si>
  <si>
    <t>Existing</t>
  </si>
  <si>
    <t>General Rate Case - Undercollection</t>
  </si>
  <si>
    <t>ECPT - Core only</t>
  </si>
  <si>
    <t>ECPT - Noncore only</t>
  </si>
  <si>
    <t>ECPT - ALL</t>
  </si>
  <si>
    <t>SF General Office Sale</t>
  </si>
  <si>
    <t>New</t>
  </si>
  <si>
    <t>Total</t>
  </si>
  <si>
    <t>check</t>
  </si>
  <si>
    <t>CPUC Fee Allocation</t>
  </si>
  <si>
    <t>SGIP allocation</t>
  </si>
  <si>
    <t>EE</t>
  </si>
  <si>
    <t>ESA</t>
  </si>
  <si>
    <t>PPP ECPT</t>
  </si>
  <si>
    <t>Capacity Allocation (Procurement)</t>
  </si>
  <si>
    <t>Core Procurement (Intrastate Volumetric and Capacity and Storage)</t>
  </si>
  <si>
    <t>ECPT - Core only  (Procurement)</t>
  </si>
  <si>
    <t>Core Procurement (Other)</t>
  </si>
  <si>
    <t>Storage Allocation  (Procurement)</t>
  </si>
  <si>
    <t>The Core Brokerage Fee is part of the distribution revenue requirement.  In transportation the RRQ is reduced and then it is recovered via the customers that pay PG&amp;E procurement rates.</t>
  </si>
  <si>
    <t>Balancing Account Balances frozen at 2023 values as filed in AL 4675-G</t>
  </si>
  <si>
    <t>Public Purpose Program</t>
  </si>
  <si>
    <t>Total Approved, Implemented Since Jan 1 or To Be Implemented</t>
  </si>
  <si>
    <t>Pending Application(s), Not Yet Approved</t>
  </si>
  <si>
    <t>Summary Incremental Authorized + Pending</t>
  </si>
  <si>
    <t>Basis of Revenue Requirement Forecast: Application Amended Application, Ammended Testimony, Proposed Settlement Agreement, Proposed Decision</t>
  </si>
  <si>
    <t>Proposed Revenue Requirement ($000)</t>
  </si>
  <si>
    <t>Proposed Revenue Recovery Mechanism</t>
  </si>
  <si>
    <t>Allocation Methodology</t>
  </si>
  <si>
    <t>Projected Authorized Revenue Requirement ($000) - Breakout by Year</t>
  </si>
  <si>
    <t>Change in Projected Authorized  Revenue Requirement ($000) for Rate Impact - Breakout by Year (if cell is shaded grey, rate impact is not presently determinable)</t>
  </si>
  <si>
    <t>Include in Impact</t>
  </si>
  <si>
    <t>2020 Wildfire Mitigation and Catastrophic Events</t>
  </si>
  <si>
    <t>A.20-09-019</t>
  </si>
  <si>
    <t>D.23-02-017</t>
  </si>
  <si>
    <t>2021 Wildfire Mitigation and Catastrophic Events</t>
  </si>
  <si>
    <t>A.21-09-008</t>
  </si>
  <si>
    <t>Application</t>
  </si>
  <si>
    <t xml:space="preserve">New </t>
  </si>
  <si>
    <t>2023 General Rate Case (GRC)</t>
  </si>
  <si>
    <t>A.21-06-021</t>
  </si>
  <si>
    <t>2023 GRC - Local Transmission - Core</t>
  </si>
  <si>
    <t>2023 GRC - Local Transmission - Noncore</t>
  </si>
  <si>
    <t>2023 GRC - Customer Access Charge</t>
  </si>
  <si>
    <t>2023 GRC - Unbundled (Backbone)</t>
  </si>
  <si>
    <t>2023 GRC - Core Procurement</t>
  </si>
  <si>
    <t>2023 GRC - NGSS - Core</t>
  </si>
  <si>
    <t>2023 GRC - NGSS - ECPT All</t>
  </si>
  <si>
    <t>2023 GRC - NGSS - Noncore</t>
  </si>
  <si>
    <t>2023 GRC - CARD Inventory Management</t>
  </si>
  <si>
    <t>2023 GTS - Inventory Management</t>
  </si>
  <si>
    <t>GRC Phase II</t>
  </si>
  <si>
    <t>2022 Wildfire Mitigation and Catastrophic Events</t>
  </si>
  <si>
    <t>A.22-12-009</t>
  </si>
  <si>
    <t>Incremental Inurance (RTBA)</t>
  </si>
  <si>
    <t>AL 4721-G</t>
  </si>
  <si>
    <t>Advice Letter</t>
  </si>
  <si>
    <t>2024-2031 EE Application</t>
  </si>
  <si>
    <t>A.22-02-005</t>
  </si>
  <si>
    <t>Merced Dairy Biomethane Pilot Reasonableness Review</t>
  </si>
  <si>
    <t>A.23-04-005</t>
  </si>
  <si>
    <t>Total Pending, Filed but not Approved</t>
  </si>
  <si>
    <t>Applications Projected to be Filed, Next 12 Months</t>
  </si>
  <si>
    <t>Estimated Filing Date</t>
  </si>
  <si>
    <t>Filing Basis</t>
  </si>
  <si>
    <t>Non-CPUC Jurisdictional Proceedings</t>
  </si>
  <si>
    <t>** Recurring programs funding assumed to be flat at current levels</t>
  </si>
  <si>
    <t>ECPT - 50% Core / 50% Noncore</t>
  </si>
  <si>
    <t>User Defined 1</t>
  </si>
  <si>
    <t>User Defined 2</t>
  </si>
  <si>
    <t>User Defined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</si>
</sst>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.0"/>
    <numFmt numFmtId="166" formatCode="_(* #,##0_);_(* \(#,##0\);_(* &quot;-&quot;??_);_(@_)"/>
    <numFmt numFmtId="167" formatCode="_(&quot;$&quot;* #,##0_);_(&quot;$&quot;* \(#,##0\);_(&quot;$&quot;* &quot;-&quot;??_);_(@_)"/>
  </numFmts>
  <fonts count="9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</border>
    <border>
      <left/>
      <right/>
      <top/>
      <bottom style="thin">
        <color auto="1"/>
      </bottom>
    </border>
    <border>
      <left/>
      <right/>
      <top style="thin">
        <color auto="1"/>
      </top>
      <bottom style="double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5">
    <xf numFmtId="0" fontId="0" fillId="0" borderId="0" xfId="0"/>
    <xf numFmtId="44" fontId="0" fillId="0" borderId="0" xfId="16" applyFont="1" applyFill="1"/>
    <xf numFmtId="3" fontId="0" fillId="0" borderId="0" xfId="20" applyNumberFormat="1" applyFont="1" applyFill="1" applyBorder="1" applyProtection="1">
      <protection locked="0"/>
    </xf>
    <xf numFmtId="43" fontId="4" fillId="0" borderId="0" xfId="18" applyFont="1" applyFill="1"/>
    <xf numFmtId="166" fontId="4" fillId="0" borderId="0" xfId="18" applyNumberFormat="1" applyFont="1" applyFill="1" applyBorder="1"/>
    <xf numFmtId="166" fontId="4" fillId="0" borderId="0" xfId="18" applyNumberFormat="1" applyFont="1" applyFill="1"/>
    <xf numFmtId="5" fontId="8" fillId="0" borderId="0" xfId="18" applyNumberFormat="1" applyFont="1" applyFill="1" applyBorder="1" applyAlignment="1">
      <alignment horizontal="center"/>
    </xf>
    <xf numFmtId="167" fontId="4" fillId="0" borderId="0" xfId="16" applyNumberFormat="1" applyFont="1" applyFill="1"/>
    <xf numFmtId="41" fontId="4" fillId="0" borderId="0" xfId="18" applyNumberFormat="1" applyFont="1" applyFill="1" applyBorder="1"/>
    <xf numFmtId="0" fontId="4" fillId="0" borderId="0" xfId="0" applyFont="1" applyFill="1"/>
    <xf numFmtId="164" fontId="4" fillId="0" borderId="0" xfId="0" applyNumberFormat="1" applyFont="1" applyFill="1"/>
    <xf numFmtId="37" fontId="4" fillId="0" borderId="0" xfId="0" applyNumberFormat="1" applyFont="1" applyFill="1"/>
    <xf numFmtId="0" fontId="6" fillId="0" borderId="0" xfId="0" applyFont="1" applyFill="1"/>
    <xf numFmtId="3" fontId="6" fillId="0" borderId="0" xfId="0" applyNumberFormat="1" applyFont="1" applyFill="1"/>
    <xf numFmtId="17" fontId="4" fillId="0" borderId="0" xfId="0" applyNumberFormat="1" applyFont="1" applyFill="1"/>
    <xf numFmtId="3" fontId="6" fillId="0" borderId="0" xfId="0" applyNumberFormat="1" applyFont="1" applyFill="1" applyAlignment="1">
      <alignment horizontal="right"/>
    </xf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2" xfId="0" applyFont="1" applyFill="1" applyBorder="1"/>
    <xf numFmtId="166" fontId="4" fillId="0" borderId="0" xfId="0" applyNumberFormat="1" applyFont="1" applyFill="1"/>
    <xf numFmtId="5" fontId="4" fillId="0" borderId="0" xfId="0" applyNumberFormat="1" applyFont="1" applyFill="1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3" fontId="8" fillId="0" borderId="0" xfId="0" applyNumberFormat="1" applyFont="1" applyFill="1" applyAlignment="1">
      <alignment horizontal="center"/>
    </xf>
    <xf numFmtId="3" fontId="4" fillId="0" borderId="0" xfId="0" applyNumberFormat="1" applyFont="1" applyFill="1"/>
    <xf numFmtId="5" fontId="6" fillId="0" borderId="0" xfId="0" applyNumberFormat="1" applyFont="1" applyFill="1"/>
    <xf numFmtId="3" fontId="6" fillId="0" borderId="3" xfId="0" applyNumberFormat="1" applyFont="1" applyFill="1" applyBorder="1"/>
    <xf numFmtId="0" fontId="7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wrapText="1"/>
    </xf>
    <xf numFmtId="41" fontId="4" fillId="0" borderId="0" xfId="0" applyNumberFormat="1" applyFont="1" applyFill="1"/>
    <xf numFmtId="0" fontId="4" fillId="0" borderId="0" xfId="0" applyFont="1" applyFill="1" applyAlignment="1">
      <alignment horizontal="left"/>
    </xf>
    <xf numFmtId="41" fontId="4" fillId="0" borderId="0" xfId="0" applyNumberFormat="1" applyFont="1" applyFill="1" applyAlignment="1">
      <alignment horizontal="center"/>
    </xf>
    <xf numFmtId="37" fontId="4" fillId="0" borderId="0" xfId="0" applyNumberFormat="1" applyFont="1" applyFill="1" applyAlignment="1">
      <alignment wrapText="1"/>
    </xf>
    <xf numFmtId="166" fontId="2" fillId="0" borderId="0" xfId="18" applyNumberFormat="1" applyFont="1" applyFill="1"/>
    <xf numFmtId="43" fontId="4" fillId="0" borderId="0" xfId="0" applyNumberFormat="1" applyFont="1" applyFill="1"/>
    <xf numFmtId="37" fontId="6" fillId="0" borderId="3" xfId="0" applyNumberFormat="1" applyFont="1" applyFill="1" applyBorder="1"/>
    <xf numFmtId="49" fontId="4" fillId="0" borderId="0" xfId="0" applyNumberFormat="1" applyFont="1" applyFill="1" applyAlignment="1">
      <alignment horizontal="left"/>
    </xf>
    <xf numFmtId="0" fontId="0" fillId="0" borderId="0" xfId="0" applyFill="1"/>
    <xf numFmtId="164" fontId="0" fillId="0" borderId="0" xfId="0" applyNumberFormat="1" applyFill="1" applyAlignment="1">
      <alignment horizontal="left"/>
    </xf>
    <xf numFmtId="164" fontId="0" fillId="0" borderId="0" xfId="0" applyNumberFormat="1" applyFill="1"/>
    <xf numFmtId="0" fontId="3" fillId="0" borderId="0" xfId="0" applyFont="1" applyFill="1"/>
    <xf numFmtId="49" fontId="0" fillId="0" borderId="0" xfId="0" applyNumberFormat="1" applyFill="1" applyAlignment="1">
      <alignment horizontal="left"/>
    </xf>
    <xf numFmtId="0" fontId="0" fillId="0" borderId="4" xfId="0" applyFill="1" applyBorder="1"/>
    <xf numFmtId="0" fontId="0" fillId="0" borderId="5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4" xfId="0" applyFill="1" applyBorder="1" applyAlignment="1">
      <alignment wrapText="1"/>
    </xf>
    <xf numFmtId="3" fontId="0" fillId="0" borderId="0" xfId="0" applyNumberFormat="1" applyFill="1"/>
    <xf numFmtId="44" fontId="0" fillId="0" borderId="0" xfId="0" applyNumberFormat="1" applyFill="1"/>
    <xf numFmtId="5" fontId="0" fillId="0" borderId="0" xfId="0" applyNumberFormat="1" applyFill="1"/>
    <xf numFmtId="41" fontId="0" fillId="0" borderId="0" xfId="0" applyNumberFormat="1" applyFill="1"/>
    <xf numFmtId="0" fontId="0" fillId="0" borderId="2" xfId="0" applyFill="1" applyBorder="1"/>
    <xf numFmtId="3" fontId="0" fillId="0" borderId="2" xfId="0" applyNumberFormat="1" applyFill="1" applyBorder="1"/>
    <xf numFmtId="3" fontId="3" fillId="0" borderId="0" xfId="0" applyNumberFormat="1" applyFont="1" applyFill="1"/>
    <xf numFmtId="5" fontId="0" fillId="0" borderId="2" xfId="0" applyNumberFormat="1" applyFill="1" applyBorder="1"/>
    <xf numFmtId="3" fontId="3" fillId="0" borderId="3" xfId="0" applyNumberFormat="1" applyFont="1" applyFill="1" applyBorder="1"/>
    <xf numFmtId="165" fontId="0" fillId="0" borderId="0" xfId="0" applyNumberFormat="1" applyFill="1"/>
    <xf numFmtId="37" fontId="0" fillId="0" borderId="0" xfId="0" applyNumberFormat="1" applyFill="1"/>
    <xf numFmtId="49" fontId="0" fillId="0" borderId="0" xfId="0" applyNumberFormat="1" applyFill="1"/>
    <xf numFmtId="49" fontId="0" fillId="0" borderId="0" xfId="0" applyNumberFormat="1" applyFill="1" applyAlignment="1">
      <alignment horizontal="center"/>
    </xf>
    <xf numFmtId="0" fontId="0" fillId="0" borderId="2" xfId="0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_x0010_“+ˆÉ•?pý¤" xfId="2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83BA8-1794-49C7-BE3C-3C9E71D6DE54}">
  <sheetPr codeName="Sheet2">
    <pageSetUpPr fitToPage="1"/>
  </sheetPr>
  <dimension ref="A2:Q95"/>
  <sheetViews>
    <sheetView workbookViewId="0" topLeftCell="A1">
      <selection pane="topLeft" activeCell="A1" sqref="A1:XFD1048576"/>
    </sheetView>
  </sheetViews>
  <sheetFormatPr defaultColWidth="8.7109375" defaultRowHeight="15"/>
  <cols>
    <col min="1" max="1" width="73.4285714285714" style="39" customWidth="1"/>
    <col min="2" max="2" width="40" style="39" bestFit="1" customWidth="1"/>
    <col min="3" max="5" width="36" style="39" hidden="1" customWidth="1"/>
    <col min="6" max="6" width="13.5714285714286" style="39" hidden="1" customWidth="1"/>
    <col min="7" max="7" width="14.2857142857143" style="39" customWidth="1"/>
    <col min="8" max="11" width="14.4285714285714" style="39" hidden="1" customWidth="1"/>
    <col min="12" max="12" width="40.8571428571429" style="39" bestFit="1" customWidth="1"/>
    <col min="13" max="13" width="9.85714285714286" style="39" customWidth="1"/>
    <col min="14" max="14" width="8.71428571428571" style="39"/>
    <col min="15" max="16" width="14.2857142857143" style="39" bestFit="1" customWidth="1"/>
    <col min="17" max="17" width="15" style="39" bestFit="1" customWidth="1"/>
    <col min="18" max="16384" width="8.71428571428571" style="39"/>
  </cols>
  <sheetData>
    <row r="2" spans="1:11" ht="15">
      <c r="A2" s="39" t="s">
        <v>0</v>
      </c>
      <c r="B2" s="40"/>
      <c r="C2" s="40"/>
      <c r="D2" s="40"/>
      <c r="E2" s="40"/>
      <c r="F2" s="40"/>
      <c r="G2" s="40"/>
      <c r="H2" s="41"/>
      <c r="I2" s="41"/>
      <c r="J2" s="41"/>
      <c r="K2" s="41"/>
    </row>
    <row r="3" spans="1:11" ht="15">
      <c r="A3" s="39" t="s">
        <v>1</v>
      </c>
      <c r="B3" s="40"/>
      <c r="C3" s="40"/>
      <c r="D3" s="40"/>
      <c r="E3" s="40"/>
      <c r="F3" s="40"/>
      <c r="G3" s="40"/>
      <c r="H3" s="41"/>
      <c r="I3" s="41"/>
      <c r="J3" s="41"/>
      <c r="K3" s="41"/>
    </row>
    <row r="4" spans="2:11" ht="15">
      <c r="B4" s="40"/>
      <c r="C4" s="41"/>
      <c r="D4" s="41"/>
      <c r="E4" s="41"/>
      <c r="F4" s="41"/>
      <c r="G4" s="40"/>
      <c r="H4" s="41"/>
      <c r="I4" s="41"/>
      <c r="J4" s="41"/>
      <c r="K4" s="41"/>
    </row>
    <row r="5" spans="1:11" ht="15">
      <c r="A5" s="42"/>
      <c r="B5" s="61" t="s">
        <v>2</v>
      </c>
      <c r="C5" s="61"/>
      <c r="D5" s="61"/>
      <c r="E5" s="61"/>
      <c r="F5" s="61"/>
      <c r="G5" s="61"/>
      <c r="H5" s="43"/>
      <c r="I5" s="43"/>
      <c r="J5" s="43"/>
      <c r="K5" s="43"/>
    </row>
    <row r="6" spans="2:11" ht="15">
      <c r="B6" s="62" t="s">
        <v>3</v>
      </c>
      <c r="C6" s="62"/>
      <c r="D6" s="62"/>
      <c r="E6" s="62"/>
      <c r="F6" s="62"/>
      <c r="G6" s="62"/>
      <c r="H6" s="39"/>
      <c r="I6" s="39"/>
      <c r="J6" s="39"/>
      <c r="K6" s="39"/>
    </row>
    <row r="7" spans="1:13" ht="15" customHeight="1">
      <c r="A7" s="44" t="s">
        <v>4</v>
      </c>
      <c r="B7" s="45" t="s">
        <v>5</v>
      </c>
      <c r="C7" s="46"/>
      <c r="D7" s="46"/>
      <c r="E7" s="46"/>
      <c r="F7" s="47"/>
      <c r="G7" s="45" t="s">
        <v>6</v>
      </c>
      <c r="H7" s="46"/>
      <c r="I7" s="46"/>
      <c r="J7" s="46"/>
      <c r="K7" s="47"/>
      <c r="L7" s="48" t="s">
        <v>7</v>
      </c>
      <c r="M7" s="39" t="s">
        <v>8</v>
      </c>
    </row>
    <row r="8" spans="1:11" ht="15">
      <c r="A8" s="42" t="s">
        <v>9</v>
      </c>
      <c r="C8" s="39"/>
      <c r="D8" s="39"/>
      <c r="E8" s="39"/>
      <c r="F8" s="39"/>
      <c r="H8" s="39"/>
      <c r="I8" s="39"/>
      <c r="J8" s="39"/>
      <c r="K8" s="39"/>
    </row>
    <row r="9" spans="1:17" ht="15">
      <c r="A9" s="39" t="s">
        <v>10</v>
      </c>
      <c r="B9" s="39" t="s">
        <v>11</v>
      </c>
      <c r="C9" s="39"/>
      <c r="D9" s="39"/>
      <c r="E9" s="39"/>
      <c r="F9" s="39"/>
      <c r="G9" s="49">
        <v>2221384.8366642795</v>
      </c>
      <c r="H9" s="39"/>
      <c r="I9" s="49"/>
      <c r="J9" s="49"/>
      <c r="K9" s="49"/>
      <c r="L9" s="39" t="s">
        <v>12</v>
      </c>
      <c r="M9" s="39" t="str">
        <f t="shared" si="0" ref="M9">IF(RIGHT(A9,1)="*","Y","N")</f>
        <v>N</v>
      </c>
      <c r="Q9" s="50"/>
    </row>
    <row r="10" spans="1:17" ht="15">
      <c r="A10" s="39" t="s">
        <v>13</v>
      </c>
      <c r="B10" s="51" t="s">
        <v>14</v>
      </c>
      <c r="C10" s="39"/>
      <c r="D10" s="39"/>
      <c r="E10" s="39"/>
      <c r="F10" s="39"/>
      <c r="G10" s="49">
        <v>31709.741200000004</v>
      </c>
      <c r="H10" s="49"/>
      <c r="I10" s="39"/>
      <c r="J10" s="49"/>
      <c r="K10" s="49"/>
      <c r="L10" s="39" t="s">
        <v>12</v>
      </c>
      <c r="M10" s="39" t="s">
        <v>15</v>
      </c>
      <c r="Q10" s="50"/>
    </row>
    <row r="11" spans="1:17" ht="15">
      <c r="A11" s="39" t="s">
        <v>16</v>
      </c>
      <c r="B11" s="51" t="s">
        <v>14</v>
      </c>
      <c r="C11" s="39"/>
      <c r="D11" s="39"/>
      <c r="E11" s="39"/>
      <c r="F11" s="39"/>
      <c r="G11" s="49">
        <v>9019.5684282388793</v>
      </c>
      <c r="H11" s="49"/>
      <c r="I11" s="39"/>
      <c r="J11" s="49"/>
      <c r="K11" s="49"/>
      <c r="L11" s="39" t="s">
        <v>17</v>
      </c>
      <c r="M11" s="39" t="s">
        <v>15</v>
      </c>
      <c r="Q11" s="50"/>
    </row>
    <row r="12" spans="1:13" ht="15">
      <c r="A12" s="39" t="s">
        <v>18</v>
      </c>
      <c r="B12" s="51" t="s">
        <v>14</v>
      </c>
      <c r="C12" s="39"/>
      <c r="D12" s="39"/>
      <c r="E12" s="39"/>
      <c r="F12" s="39"/>
      <c r="G12" s="49">
        <v>2947.8208589564811</v>
      </c>
      <c r="H12" s="39"/>
      <c r="I12" s="49"/>
      <c r="J12" s="49"/>
      <c r="K12" s="49"/>
      <c r="L12" s="39" t="s">
        <v>19</v>
      </c>
      <c r="M12" s="39" t="s">
        <v>15</v>
      </c>
    </row>
    <row r="13" spans="1:13" ht="15">
      <c r="A13" s="39" t="s">
        <v>20</v>
      </c>
      <c r="B13" s="51" t="s">
        <v>14</v>
      </c>
      <c r="C13" s="39"/>
      <c r="D13" s="39"/>
      <c r="E13" s="39"/>
      <c r="F13" s="39"/>
      <c r="G13" s="49">
        <v>3462.535612804641</v>
      </c>
      <c r="H13" s="39"/>
      <c r="I13" s="49"/>
      <c r="J13" s="49"/>
      <c r="K13" s="49"/>
      <c r="L13" s="39" t="s">
        <v>21</v>
      </c>
      <c r="M13" s="39" t="str">
        <f>IF(RIGHT(A25,1)="*","Y","N")</f>
        <v>N</v>
      </c>
    </row>
    <row r="14" spans="1:13" ht="15">
      <c r="A14" s="39" t="s">
        <v>22</v>
      </c>
      <c r="B14" s="51" t="s">
        <v>23</v>
      </c>
      <c r="C14" s="39"/>
      <c r="D14" s="39"/>
      <c r="E14" s="39"/>
      <c r="F14" s="39"/>
      <c r="G14" s="49">
        <v>-41770.071217086246</v>
      </c>
      <c r="H14" s="39"/>
      <c r="I14" s="49"/>
      <c r="J14" s="49"/>
      <c r="K14" s="49"/>
      <c r="L14" s="39" t="s">
        <v>12</v>
      </c>
      <c r="M14" s="39" t="str">
        <f>IF(RIGHT(A14,1)="*","Y","N")</f>
        <v>N</v>
      </c>
    </row>
    <row r="15" spans="1:11" ht="15">
      <c r="A15" s="42" t="s">
        <v>24</v>
      </c>
      <c r="B15" s="51"/>
      <c r="C15" s="39"/>
      <c r="D15" s="39"/>
      <c r="E15" s="39"/>
      <c r="F15" s="39"/>
      <c r="G15" s="49"/>
      <c r="H15" s="39"/>
      <c r="I15" s="49"/>
      <c r="J15" s="49"/>
      <c r="K15" s="49"/>
    </row>
    <row r="16" spans="1:13" ht="15">
      <c r="A16" s="39" t="s">
        <v>25</v>
      </c>
      <c r="B16" s="51" t="s">
        <v>26</v>
      </c>
      <c r="C16" s="39"/>
      <c r="D16" s="39"/>
      <c r="E16" s="39"/>
      <c r="F16" s="39"/>
      <c r="G16" s="49">
        <v>104121.04338394053</v>
      </c>
      <c r="H16" s="39"/>
      <c r="I16" s="49"/>
      <c r="J16" s="49"/>
      <c r="K16" s="49"/>
      <c r="L16" s="39" t="s">
        <v>27</v>
      </c>
      <c r="M16" s="39" t="s">
        <v>15</v>
      </c>
    </row>
    <row r="17" spans="1:13" ht="15">
      <c r="A17" s="39" t="s">
        <v>28</v>
      </c>
      <c r="B17" s="51" t="s">
        <v>29</v>
      </c>
      <c r="C17" s="39"/>
      <c r="D17" s="39"/>
      <c r="E17" s="39"/>
      <c r="F17" s="39"/>
      <c r="G17" s="49">
        <v>952787.6325297018</v>
      </c>
      <c r="H17" s="39"/>
      <c r="I17" s="49"/>
      <c r="J17" s="49"/>
      <c r="K17" s="49"/>
      <c r="L17" s="39" t="s">
        <v>30</v>
      </c>
      <c r="M17" s="39" t="s">
        <v>15</v>
      </c>
    </row>
    <row r="18" spans="1:13" ht="15">
      <c r="A18" s="39" t="s">
        <v>31</v>
      </c>
      <c r="B18" s="51" t="s">
        <v>29</v>
      </c>
      <c r="C18" s="39"/>
      <c r="D18" s="39"/>
      <c r="E18" s="39"/>
      <c r="F18" s="39"/>
      <c r="G18" s="49">
        <v>2331.3449575275499</v>
      </c>
      <c r="H18" s="39"/>
      <c r="I18" s="49"/>
      <c r="J18" s="49"/>
      <c r="K18" s="49"/>
      <c r="L18" s="39" t="s">
        <v>32</v>
      </c>
      <c r="M18" s="39" t="s">
        <v>15</v>
      </c>
    </row>
    <row r="19" spans="1:13" ht="15">
      <c r="A19" s="39" t="s">
        <v>33</v>
      </c>
      <c r="B19" s="51" t="s">
        <v>29</v>
      </c>
      <c r="C19" s="39"/>
      <c r="D19" s="39"/>
      <c r="E19" s="39"/>
      <c r="F19" s="39"/>
      <c r="G19" s="49">
        <v>342450.17657947849</v>
      </c>
      <c r="H19" s="39"/>
      <c r="I19" s="49"/>
      <c r="J19" s="49"/>
      <c r="K19" s="49"/>
      <c r="L19" s="39" t="s">
        <v>34</v>
      </c>
      <c r="M19" s="39" t="s">
        <v>15</v>
      </c>
    </row>
    <row r="20" spans="1:13" ht="15">
      <c r="A20" s="39" t="s">
        <v>35</v>
      </c>
      <c r="B20" s="51" t="s">
        <v>29</v>
      </c>
      <c r="C20" s="39"/>
      <c r="D20" s="39"/>
      <c r="E20" s="39"/>
      <c r="F20" s="39"/>
      <c r="G20" s="49">
        <v>39937.261033960378</v>
      </c>
      <c r="H20" s="39"/>
      <c r="I20" s="49"/>
      <c r="J20" s="49"/>
      <c r="K20" s="49"/>
      <c r="L20" s="39" t="s">
        <v>30</v>
      </c>
      <c r="M20" s="39" t="s">
        <v>36</v>
      </c>
    </row>
    <row r="21" spans="1:13" ht="15">
      <c r="A21" s="39" t="s">
        <v>37</v>
      </c>
      <c r="B21" s="51" t="s">
        <v>29</v>
      </c>
      <c r="C21" s="39"/>
      <c r="D21" s="39"/>
      <c r="E21" s="39"/>
      <c r="F21" s="39"/>
      <c r="G21" s="49">
        <v>-137094.58712158003</v>
      </c>
      <c r="H21" s="39"/>
      <c r="I21" s="49"/>
      <c r="J21" s="49"/>
      <c r="K21" s="49"/>
      <c r="L21" s="39" t="s">
        <v>34</v>
      </c>
      <c r="M21" s="39" t="s">
        <v>36</v>
      </c>
    </row>
    <row r="22" spans="1:13" ht="15">
      <c r="A22" s="39" t="s">
        <v>38</v>
      </c>
      <c r="B22" s="39" t="s">
        <v>39</v>
      </c>
      <c r="C22" s="39"/>
      <c r="D22" s="39"/>
      <c r="E22" s="39"/>
      <c r="F22" s="39"/>
      <c r="G22" s="49">
        <v>31181.113237660422</v>
      </c>
      <c r="H22" s="39"/>
      <c r="I22" s="49"/>
      <c r="J22" s="49"/>
      <c r="K22" s="49"/>
      <c r="L22" s="39" t="s">
        <v>12</v>
      </c>
      <c r="M22" s="39" t="s">
        <v>36</v>
      </c>
    </row>
    <row r="23" spans="1:17" ht="15">
      <c r="A23" s="39" t="s">
        <v>40</v>
      </c>
      <c r="B23" s="39" t="s">
        <v>39</v>
      </c>
      <c r="C23" s="39"/>
      <c r="D23" s="39"/>
      <c r="E23" s="39"/>
      <c r="F23" s="39"/>
      <c r="G23" s="49">
        <v>32015.134478645185</v>
      </c>
      <c r="H23" s="39"/>
      <c r="I23" s="49"/>
      <c r="J23" s="49"/>
      <c r="K23" s="49"/>
      <c r="L23" s="39" t="s">
        <v>27</v>
      </c>
      <c r="M23" s="39" t="s">
        <v>36</v>
      </c>
      <c r="Q23" s="50"/>
    </row>
    <row r="24" spans="1:17" ht="15">
      <c r="A24" s="39" t="s">
        <v>41</v>
      </c>
      <c r="B24" s="39" t="s">
        <v>39</v>
      </c>
      <c r="C24" s="39"/>
      <c r="D24" s="39"/>
      <c r="E24" s="39"/>
      <c r="F24" s="39"/>
      <c r="G24" s="49">
        <v>12436.621431911886</v>
      </c>
      <c r="H24" s="39"/>
      <c r="I24" s="49"/>
      <c r="J24" s="49"/>
      <c r="K24" s="49"/>
      <c r="L24" s="39" t="s">
        <v>42</v>
      </c>
      <c r="M24" s="39" t="s">
        <v>36</v>
      </c>
      <c r="Q24" s="50"/>
    </row>
    <row r="25" spans="1:17" ht="15">
      <c r="A25" s="39" t="s">
        <v>43</v>
      </c>
      <c r="B25" s="39" t="s">
        <v>44</v>
      </c>
      <c r="C25" s="39"/>
      <c r="D25" s="39"/>
      <c r="E25" s="39"/>
      <c r="F25" s="39"/>
      <c r="G25" s="49">
        <v>-10301.493409999999</v>
      </c>
      <c r="H25" s="49"/>
      <c r="I25" s="39"/>
      <c r="J25" s="49"/>
      <c r="K25" s="49"/>
      <c r="L25" s="39" t="s">
        <v>27</v>
      </c>
      <c r="M25" s="39" t="s">
        <v>36</v>
      </c>
      <c r="P25" s="1"/>
      <c r="Q25" s="50"/>
    </row>
    <row r="26" spans="1:13" ht="15">
      <c r="A26" s="39" t="s">
        <v>45</v>
      </c>
      <c r="B26" s="39" t="s">
        <v>44</v>
      </c>
      <c r="C26" s="39"/>
      <c r="D26" s="39"/>
      <c r="E26" s="39"/>
      <c r="F26" s="39"/>
      <c r="G26" s="49">
        <v>3864.0022600000002</v>
      </c>
      <c r="H26" s="49"/>
      <c r="I26" s="39"/>
      <c r="J26" s="49"/>
      <c r="K26" s="49"/>
      <c r="L26" s="39" t="s">
        <v>12</v>
      </c>
      <c r="M26" s="39" t="s">
        <v>36</v>
      </c>
    </row>
    <row r="27" spans="1:13" ht="15">
      <c r="A27" s="39" t="s">
        <v>46</v>
      </c>
      <c r="B27" s="39" t="s">
        <v>44</v>
      </c>
      <c r="C27" s="39"/>
      <c r="D27" s="39"/>
      <c r="E27" s="39"/>
      <c r="F27" s="39"/>
      <c r="G27" s="49">
        <v>-1573.2549060678502</v>
      </c>
      <c r="H27" s="49"/>
      <c r="I27" s="39"/>
      <c r="J27" s="49"/>
      <c r="K27" s="49"/>
      <c r="L27" s="39" t="s">
        <v>42</v>
      </c>
      <c r="M27" s="39" t="s">
        <v>36</v>
      </c>
    </row>
    <row r="28" spans="1:13" ht="15">
      <c r="A28" s="39" t="s">
        <v>47</v>
      </c>
      <c r="B28" s="39" t="s">
        <v>44</v>
      </c>
      <c r="C28" s="39"/>
      <c r="D28" s="39"/>
      <c r="E28" s="39"/>
      <c r="F28" s="39"/>
      <c r="G28" s="49">
        <v>285.79318640416665</v>
      </c>
      <c r="H28" s="49"/>
      <c r="I28" s="39"/>
      <c r="J28" s="49"/>
      <c r="K28" s="49"/>
      <c r="L28" s="39" t="s">
        <v>48</v>
      </c>
      <c r="M28" s="39" t="s">
        <v>36</v>
      </c>
    </row>
    <row r="29" spans="1:13" ht="15">
      <c r="A29" s="39" t="s">
        <v>49</v>
      </c>
      <c r="B29" s="39" t="s">
        <v>44</v>
      </c>
      <c r="C29" s="39"/>
      <c r="D29" s="39"/>
      <c r="E29" s="39"/>
      <c r="F29" s="39"/>
      <c r="G29" s="49">
        <v>1558.5630590611343</v>
      </c>
      <c r="H29" s="49"/>
      <c r="I29" s="39"/>
      <c r="J29" s="49"/>
      <c r="K29" s="49"/>
      <c r="L29" s="39" t="s">
        <v>48</v>
      </c>
      <c r="M29" s="39" t="s">
        <v>36</v>
      </c>
    </row>
    <row r="30" spans="1:17" ht="15">
      <c r="A30" s="39" t="s">
        <v>50</v>
      </c>
      <c r="B30" s="39" t="s">
        <v>51</v>
      </c>
      <c r="C30" s="39"/>
      <c r="D30" s="39"/>
      <c r="E30" s="51"/>
      <c r="F30" s="51"/>
      <c r="G30" s="49">
        <v>-219.6859685321802</v>
      </c>
      <c r="H30" s="49"/>
      <c r="I30" s="49"/>
      <c r="J30" s="39"/>
      <c r="K30" s="49"/>
      <c r="L30" s="39" t="s">
        <v>17</v>
      </c>
      <c r="M30" s="39" t="s">
        <v>36</v>
      </c>
      <c r="P30" s="1"/>
      <c r="Q30" s="50"/>
    </row>
    <row r="31" spans="1:17" ht="15">
      <c r="A31" s="39" t="s">
        <v>52</v>
      </c>
      <c r="B31" s="39" t="s">
        <v>53</v>
      </c>
      <c r="C31" s="39"/>
      <c r="D31" s="39"/>
      <c r="E31" s="39"/>
      <c r="F31" s="39"/>
      <c r="G31" s="49">
        <v>77815.518370000005</v>
      </c>
      <c r="H31" s="49"/>
      <c r="I31" s="49"/>
      <c r="J31" s="39"/>
      <c r="K31" s="49"/>
      <c r="L31" s="39" t="s">
        <v>27</v>
      </c>
      <c r="M31" s="39" t="s">
        <v>36</v>
      </c>
      <c r="P31" s="1"/>
      <c r="Q31" s="50"/>
    </row>
    <row r="32" spans="1:17" ht="15">
      <c r="A32" s="39" t="s">
        <v>54</v>
      </c>
      <c r="B32" s="39" t="s">
        <v>55</v>
      </c>
      <c r="C32" s="39"/>
      <c r="D32" s="39"/>
      <c r="E32" s="39"/>
      <c r="F32" s="39"/>
      <c r="G32" s="49">
        <v>-1660.9780700000001</v>
      </c>
      <c r="H32" s="39"/>
      <c r="I32" s="49"/>
      <c r="J32" s="49"/>
      <c r="K32" s="49"/>
      <c r="L32" s="39" t="s">
        <v>27</v>
      </c>
      <c r="M32" s="39" t="s">
        <v>36</v>
      </c>
      <c r="P32" s="1"/>
      <c r="Q32" s="50"/>
    </row>
    <row r="33" spans="1:13" ht="15">
      <c r="A33" s="39" t="s">
        <v>56</v>
      </c>
      <c r="B33" s="39" t="s">
        <v>39</v>
      </c>
      <c r="C33" s="39"/>
      <c r="D33" s="39"/>
      <c r="E33" s="51"/>
      <c r="F33" s="51"/>
      <c r="G33" s="49">
        <v>25177.24247323885</v>
      </c>
      <c r="H33" s="49"/>
      <c r="I33" s="49"/>
      <c r="J33" s="39"/>
      <c r="K33" s="49"/>
      <c r="L33" s="39" t="s">
        <v>57</v>
      </c>
      <c r="M33" s="39" t="s">
        <v>36</v>
      </c>
    </row>
    <row r="34" spans="1:13" ht="15">
      <c r="A34" s="39" t="s">
        <v>58</v>
      </c>
      <c r="B34" s="39" t="s">
        <v>59</v>
      </c>
      <c r="C34" s="39"/>
      <c r="D34" s="39"/>
      <c r="E34" s="51"/>
      <c r="F34" s="51"/>
      <c r="G34" s="49">
        <v>5986.94278812019</v>
      </c>
      <c r="H34" s="49"/>
      <c r="I34" s="49"/>
      <c r="J34" s="39"/>
      <c r="K34" s="49"/>
      <c r="L34" s="39" t="s">
        <v>27</v>
      </c>
      <c r="M34" s="39" t="s">
        <v>36</v>
      </c>
    </row>
    <row r="35" spans="1:13" ht="15">
      <c r="A35" s="39" t="s">
        <v>60</v>
      </c>
      <c r="B35" s="39" t="s">
        <v>44</v>
      </c>
      <c r="C35" s="39"/>
      <c r="D35" s="39"/>
      <c r="E35" s="39"/>
      <c r="F35" s="39"/>
      <c r="G35" s="49">
        <v>6148.885016096192</v>
      </c>
      <c r="H35" s="49"/>
      <c r="I35" s="49"/>
      <c r="J35" s="39"/>
      <c r="K35" s="49"/>
      <c r="L35" s="39" t="s">
        <v>21</v>
      </c>
      <c r="M35" s="39" t="s">
        <v>36</v>
      </c>
    </row>
    <row r="36" spans="1:13" ht="15">
      <c r="A36" s="39" t="s">
        <v>61</v>
      </c>
      <c r="B36" s="39" t="s">
        <v>62</v>
      </c>
      <c r="C36" s="39"/>
      <c r="D36" s="39"/>
      <c r="E36" s="51"/>
      <c r="F36" s="51"/>
      <c r="G36" s="49">
        <v>114711.98553234148</v>
      </c>
      <c r="H36" s="49"/>
      <c r="I36" s="49"/>
      <c r="J36" s="39"/>
      <c r="K36" s="49"/>
      <c r="L36" s="39" t="s">
        <v>63</v>
      </c>
      <c r="M36" s="39" t="s">
        <v>36</v>
      </c>
    </row>
    <row r="37" spans="1:13" ht="15">
      <c r="A37" s="39" t="s">
        <v>64</v>
      </c>
      <c r="B37" s="39" t="s">
        <v>65</v>
      </c>
      <c r="C37" s="39"/>
      <c r="D37" s="39"/>
      <c r="E37" s="51"/>
      <c r="F37" s="51"/>
      <c r="G37" s="49">
        <v>0</v>
      </c>
      <c r="H37" s="49"/>
      <c r="I37" s="49"/>
      <c r="J37" s="39"/>
      <c r="K37" s="49"/>
      <c r="L37" s="39" t="s">
        <v>27</v>
      </c>
      <c r="M37" s="39" t="s">
        <v>36</v>
      </c>
    </row>
    <row r="38" spans="1:13" ht="15">
      <c r="A38" s="39" t="s">
        <v>66</v>
      </c>
      <c r="B38" s="39" t="s">
        <v>67</v>
      </c>
      <c r="C38" s="39"/>
      <c r="D38" s="39"/>
      <c r="E38" s="51"/>
      <c r="F38" s="51"/>
      <c r="G38" s="49">
        <v>-59150.367740951267</v>
      </c>
      <c r="H38" s="49"/>
      <c r="I38" s="49"/>
      <c r="J38" s="39"/>
      <c r="K38" s="49"/>
      <c r="L38" s="39" t="s">
        <v>63</v>
      </c>
      <c r="M38" s="39" t="s">
        <v>36</v>
      </c>
    </row>
    <row r="39" spans="1:13" ht="15">
      <c r="A39" s="39" t="s">
        <v>68</v>
      </c>
      <c r="B39" s="39" t="s">
        <v>69</v>
      </c>
      <c r="C39" s="39"/>
      <c r="D39" s="39"/>
      <c r="E39" s="39"/>
      <c r="F39" s="39"/>
      <c r="G39" s="49">
        <v>5592.1086338270834</v>
      </c>
      <c r="H39" s="49"/>
      <c r="I39" s="49"/>
      <c r="J39" s="39"/>
      <c r="K39" s="49"/>
      <c r="L39" s="39" t="s">
        <v>70</v>
      </c>
      <c r="M39" s="39" t="s">
        <v>36</v>
      </c>
    </row>
    <row r="40" spans="1:13" ht="15">
      <c r="A40" s="39" t="s">
        <v>71</v>
      </c>
      <c r="B40" s="39" t="s">
        <v>72</v>
      </c>
      <c r="C40" s="39"/>
      <c r="D40" s="39"/>
      <c r="E40" s="39"/>
      <c r="F40" s="39"/>
      <c r="G40" s="49">
        <v>-340.16308250625002</v>
      </c>
      <c r="H40" s="39"/>
      <c r="I40" s="49"/>
      <c r="J40" s="49"/>
      <c r="K40" s="49"/>
      <c r="L40" s="39" t="s">
        <v>73</v>
      </c>
      <c r="M40" s="39" t="s">
        <v>36</v>
      </c>
    </row>
    <row r="41" spans="1:13" ht="15">
      <c r="A41" s="39" t="s">
        <v>74</v>
      </c>
      <c r="B41" s="39" t="s">
        <v>75</v>
      </c>
      <c r="C41" s="39"/>
      <c r="D41" s="39"/>
      <c r="E41" s="39"/>
      <c r="F41" s="39"/>
      <c r="G41" s="49">
        <v>128389.11341367774</v>
      </c>
      <c r="H41" s="52"/>
      <c r="I41" s="52"/>
      <c r="J41" s="52"/>
      <c r="K41" s="39"/>
      <c r="L41" s="39" t="s">
        <v>12</v>
      </c>
      <c r="M41" s="39" t="s">
        <v>36</v>
      </c>
    </row>
    <row r="42" spans="1:13" ht="15">
      <c r="A42" s="39" t="s">
        <v>76</v>
      </c>
      <c r="B42" s="39" t="s">
        <v>77</v>
      </c>
      <c r="C42" s="39"/>
      <c r="D42" s="39"/>
      <c r="E42" s="39"/>
      <c r="F42" s="39"/>
      <c r="G42" s="49">
        <v>1835</v>
      </c>
      <c r="H42" s="52"/>
      <c r="I42" s="52"/>
      <c r="J42" s="52"/>
      <c r="K42" s="39"/>
      <c r="L42" s="39" t="s">
        <v>12</v>
      </c>
      <c r="M42" s="39" t="s">
        <v>36</v>
      </c>
    </row>
    <row r="43" spans="1:13" ht="15">
      <c r="A43" s="39" t="s">
        <v>78</v>
      </c>
      <c r="B43" s="39" t="s">
        <v>79</v>
      </c>
      <c r="C43" s="51"/>
      <c r="D43" s="39"/>
      <c r="E43" s="51"/>
      <c r="F43" s="51"/>
      <c r="G43" s="49">
        <v>2860.7866518583328</v>
      </c>
      <c r="H43" s="49"/>
      <c r="I43" s="39"/>
      <c r="J43" s="49"/>
      <c r="K43" s="49"/>
      <c r="L43" s="39" t="s">
        <v>12</v>
      </c>
      <c r="M43" s="39" t="s">
        <v>36</v>
      </c>
    </row>
    <row r="44" spans="1:13" ht="15">
      <c r="A44" s="39" t="s">
        <v>80</v>
      </c>
      <c r="B44" s="39" t="s">
        <v>81</v>
      </c>
      <c r="C44" s="39"/>
      <c r="D44" s="39"/>
      <c r="E44" s="39"/>
      <c r="F44" s="39"/>
      <c r="G44" s="49">
        <v>0</v>
      </c>
      <c r="H44" s="49"/>
      <c r="I44" s="39"/>
      <c r="J44" s="49"/>
      <c r="K44" s="49"/>
      <c r="L44" s="39" t="s">
        <v>12</v>
      </c>
      <c r="M44" s="39" t="s">
        <v>36</v>
      </c>
    </row>
    <row r="45" spans="1:13" ht="15">
      <c r="A45" s="39" t="s">
        <v>82</v>
      </c>
      <c r="B45" s="39" t="s">
        <v>81</v>
      </c>
      <c r="C45" s="39"/>
      <c r="D45" s="39"/>
      <c r="E45" s="39"/>
      <c r="F45" s="39"/>
      <c r="G45" s="49">
        <v>0</v>
      </c>
      <c r="H45" s="49"/>
      <c r="I45" s="39"/>
      <c r="J45" s="49"/>
      <c r="K45" s="49"/>
      <c r="L45" s="39" t="s">
        <v>27</v>
      </c>
      <c r="M45" s="39" t="s">
        <v>36</v>
      </c>
    </row>
    <row r="46" spans="1:13" ht="15">
      <c r="A46" s="39" t="s">
        <v>83</v>
      </c>
      <c r="B46" s="39" t="s">
        <v>84</v>
      </c>
      <c r="C46" s="39"/>
      <c r="D46" s="39"/>
      <c r="E46" s="39"/>
      <c r="F46" s="39"/>
      <c r="G46" s="49">
        <v>2770.6526367170754</v>
      </c>
      <c r="H46" s="39"/>
      <c r="I46" s="49"/>
      <c r="J46" s="49"/>
      <c r="K46" s="49"/>
      <c r="L46" s="39" t="s">
        <v>27</v>
      </c>
      <c r="M46" s="39" t="s">
        <v>36</v>
      </c>
    </row>
    <row r="47" spans="1:13" ht="15">
      <c r="A47" s="39" t="s">
        <v>85</v>
      </c>
      <c r="B47" s="39" t="s">
        <v>86</v>
      </c>
      <c r="C47" s="39"/>
      <c r="D47" s="39"/>
      <c r="E47" s="39"/>
      <c r="F47" s="39"/>
      <c r="G47" s="49">
        <v>-48263.404966896342</v>
      </c>
      <c r="H47" s="39"/>
      <c r="I47" s="49"/>
      <c r="J47" s="49"/>
      <c r="K47" s="49"/>
      <c r="L47" s="39" t="s">
        <v>27</v>
      </c>
      <c r="M47" s="39" t="s">
        <v>36</v>
      </c>
    </row>
    <row r="48" spans="1:13" ht="15">
      <c r="A48" s="39" t="s">
        <v>87</v>
      </c>
      <c r="C48" s="39"/>
      <c r="D48" s="39"/>
      <c r="E48" s="39"/>
      <c r="F48" s="39"/>
      <c r="G48" s="49">
        <v>0</v>
      </c>
      <c r="H48" s="39"/>
      <c r="I48" s="49"/>
      <c r="J48" s="49"/>
      <c r="K48" s="49"/>
      <c r="L48" s="39" t="s">
        <v>27</v>
      </c>
      <c r="M48" s="39" t="s">
        <v>15</v>
      </c>
    </row>
    <row r="49" spans="1:13" ht="15">
      <c r="A49" s="53" t="s">
        <v>88</v>
      </c>
      <c r="B49" s="53"/>
      <c r="C49" s="53"/>
      <c r="D49" s="53"/>
      <c r="E49" s="53"/>
      <c r="F49" s="53"/>
      <c r="G49" s="54">
        <v>8579.0861351674539</v>
      </c>
      <c r="H49" s="39"/>
      <c r="I49" s="49"/>
      <c r="J49" s="49"/>
      <c r="K49" s="49"/>
      <c r="L49" s="39" t="s">
        <v>27</v>
      </c>
      <c r="M49" s="39" t="s">
        <v>36</v>
      </c>
    </row>
    <row r="50" spans="1:11" ht="15">
      <c r="A50" s="42" t="s">
        <v>89</v>
      </c>
      <c r="C50" s="39"/>
      <c r="D50" s="39"/>
      <c r="E50" s="39"/>
      <c r="F50" s="39"/>
      <c r="G50" s="55">
        <f>SUM(G9:G49)</f>
        <v>3870986.5040699965</v>
      </c>
      <c r="H50" s="55"/>
      <c r="I50" s="55"/>
      <c r="J50" s="55"/>
      <c r="K50" s="55"/>
    </row>
    <row r="51" spans="3:11" ht="15">
      <c r="C51" s="39"/>
      <c r="D51" s="39"/>
      <c r="E51" s="39"/>
      <c r="F51" s="39"/>
      <c r="H51" s="39"/>
      <c r="I51" s="39"/>
      <c r="J51" s="39"/>
      <c r="K51" s="39"/>
    </row>
    <row r="52" spans="1:11" ht="15" customHeight="1">
      <c r="A52" s="42" t="s">
        <v>90</v>
      </c>
      <c r="C52" s="39"/>
      <c r="D52" s="39"/>
      <c r="E52" s="39"/>
      <c r="F52" s="39"/>
      <c r="H52" s="39"/>
      <c r="I52" s="39"/>
      <c r="J52" s="39"/>
      <c r="K52" s="39"/>
    </row>
    <row r="53" spans="1:13" ht="15">
      <c r="A53" s="39" t="s">
        <v>91</v>
      </c>
      <c r="B53" s="51" t="s">
        <v>92</v>
      </c>
      <c r="C53" s="39"/>
      <c r="D53" s="39"/>
      <c r="E53" s="51"/>
      <c r="F53" s="51"/>
      <c r="G53" s="49">
        <v>-270504.88757193903</v>
      </c>
      <c r="H53" s="39"/>
      <c r="I53" s="49"/>
      <c r="J53" s="39"/>
      <c r="K53" s="49"/>
      <c r="L53" s="39" t="s">
        <v>93</v>
      </c>
      <c r="M53" s="39" t="str">
        <f>IF(RIGHT(A53,1)="*","Y","N")</f>
        <v>N</v>
      </c>
    </row>
    <row r="54" spans="1:13" ht="15">
      <c r="A54" s="39" t="s">
        <v>94</v>
      </c>
      <c r="B54" s="51" t="s">
        <v>95</v>
      </c>
      <c r="C54" s="39"/>
      <c r="D54" s="39"/>
      <c r="E54" s="39"/>
      <c r="F54" s="39"/>
      <c r="G54" s="49">
        <v>11012.448807410014</v>
      </c>
      <c r="H54" s="39"/>
      <c r="I54" s="49"/>
      <c r="J54" s="49"/>
      <c r="K54" s="49"/>
      <c r="L54" s="39" t="s">
        <v>96</v>
      </c>
      <c r="M54" s="39" t="str">
        <f t="shared" si="1" ref="M54:M75">IF(RIGHT(A54,1)="*","Y","N")</f>
        <v>N</v>
      </c>
    </row>
    <row r="55" spans="1:13" ht="15">
      <c r="A55" s="39" t="s">
        <v>97</v>
      </c>
      <c r="B55" s="51" t="s">
        <v>95</v>
      </c>
      <c r="C55" s="39"/>
      <c r="D55" s="39"/>
      <c r="E55" s="39"/>
      <c r="F55" s="39"/>
      <c r="G55" s="49">
        <v>382062.7849567206</v>
      </c>
      <c r="H55" s="39"/>
      <c r="I55" s="49"/>
      <c r="J55" s="49"/>
      <c r="K55" s="49"/>
      <c r="L55" s="39" t="s">
        <v>98</v>
      </c>
      <c r="M55" s="39" t="str">
        <f t="shared" si="1"/>
        <v>N</v>
      </c>
    </row>
    <row r="56" spans="1:13" ht="15">
      <c r="A56" s="39" t="s">
        <v>99</v>
      </c>
      <c r="B56" s="51" t="s">
        <v>100</v>
      </c>
      <c r="C56" s="39"/>
      <c r="D56" s="39"/>
      <c r="E56" s="39"/>
      <c r="F56" s="39"/>
      <c r="G56" s="49">
        <v>15129.806556866419</v>
      </c>
      <c r="H56" s="39"/>
      <c r="I56" s="49"/>
      <c r="J56" s="49"/>
      <c r="K56" s="49"/>
      <c r="L56" s="39" t="s">
        <v>101</v>
      </c>
      <c r="M56" s="39" t="str">
        <f t="shared" si="1"/>
        <v>N</v>
      </c>
    </row>
    <row r="57" spans="1:13" ht="15">
      <c r="A57" s="39" t="s">
        <v>102</v>
      </c>
      <c r="B57" s="51" t="s">
        <v>103</v>
      </c>
      <c r="C57" s="39"/>
      <c r="D57" s="39"/>
      <c r="E57" s="39"/>
      <c r="F57" s="39"/>
      <c r="G57" s="49">
        <v>12990.138000000001</v>
      </c>
      <c r="H57" s="39"/>
      <c r="I57" s="49"/>
      <c r="J57" s="39"/>
      <c r="K57" s="49"/>
      <c r="L57" s="39" t="s">
        <v>104</v>
      </c>
      <c r="M57" s="39" t="str">
        <f t="shared" si="1"/>
        <v>N</v>
      </c>
    </row>
    <row r="58" spans="1:13" ht="15">
      <c r="A58" s="39" t="s">
        <v>105</v>
      </c>
      <c r="B58" s="51" t="s">
        <v>106</v>
      </c>
      <c r="C58" s="39"/>
      <c r="D58" s="39"/>
      <c r="E58" s="39"/>
      <c r="F58" s="39"/>
      <c r="G58" s="49">
        <v>25482.283643750001</v>
      </c>
      <c r="H58" s="39"/>
      <c r="I58" s="49"/>
      <c r="J58" s="49"/>
      <c r="K58" s="49"/>
      <c r="L58" s="39" t="s">
        <v>107</v>
      </c>
      <c r="M58" s="39" t="str">
        <f>IF(RIGHT(A58,1)="*","Y","N")</f>
        <v>N</v>
      </c>
    </row>
    <row r="59" spans="1:13" ht="15">
      <c r="A59" s="39" t="s">
        <v>108</v>
      </c>
      <c r="B59" s="51" t="s">
        <v>109</v>
      </c>
      <c r="C59" s="39"/>
      <c r="D59" s="39"/>
      <c r="E59" s="39"/>
      <c r="F59" s="39"/>
      <c r="G59" s="49">
        <v>217.05793999999992</v>
      </c>
      <c r="H59" s="39"/>
      <c r="I59" s="49"/>
      <c r="J59" s="49"/>
      <c r="K59" s="49"/>
      <c r="L59" s="39" t="s">
        <v>110</v>
      </c>
      <c r="M59" s="39" t="str">
        <f t="shared" si="2" ref="M59:M60">IF(RIGHT(A59,1)="*","Y","N")</f>
        <v>N</v>
      </c>
    </row>
    <row r="60" spans="1:13" ht="15">
      <c r="A60" s="39" t="s">
        <v>111</v>
      </c>
      <c r="B60" s="51" t="s">
        <v>112</v>
      </c>
      <c r="C60" s="39"/>
      <c r="D60" s="39"/>
      <c r="E60" s="39"/>
      <c r="F60" s="39"/>
      <c r="G60" s="49">
        <v>83628.680440000011</v>
      </c>
      <c r="H60" s="39"/>
      <c r="I60" s="49"/>
      <c r="J60" s="49"/>
      <c r="K60" s="49"/>
      <c r="L60" s="39" t="s">
        <v>110</v>
      </c>
      <c r="M60" s="39" t="str">
        <f t="shared" si="2"/>
        <v>N</v>
      </c>
    </row>
    <row r="61" spans="1:13" ht="15">
      <c r="A61" s="39" t="s">
        <v>113</v>
      </c>
      <c r="B61" s="51" t="s">
        <v>114</v>
      </c>
      <c r="C61" s="39"/>
      <c r="D61" s="39"/>
      <c r="E61" s="39"/>
      <c r="F61" s="39"/>
      <c r="G61" s="49">
        <v>80948.739669999995</v>
      </c>
      <c r="H61" s="39"/>
      <c r="I61" s="49"/>
      <c r="J61" s="49"/>
      <c r="K61" s="49"/>
      <c r="L61" s="39" t="s">
        <v>115</v>
      </c>
      <c r="M61" s="39" t="str">
        <f t="shared" si="1"/>
        <v>N</v>
      </c>
    </row>
    <row r="62" spans="1:13" ht="15">
      <c r="A62" s="39" t="s">
        <v>116</v>
      </c>
      <c r="B62" s="51" t="s">
        <v>117</v>
      </c>
      <c r="C62" s="39"/>
      <c r="D62" s="39"/>
      <c r="E62" s="39"/>
      <c r="F62" s="39"/>
      <c r="G62" s="49">
        <v>10386.02</v>
      </c>
      <c r="H62" s="39"/>
      <c r="I62" s="49"/>
      <c r="J62" s="49"/>
      <c r="K62" s="49"/>
      <c r="L62" s="39" t="s">
        <v>96</v>
      </c>
      <c r="M62" s="39" t="str">
        <f t="shared" si="1"/>
        <v>N</v>
      </c>
    </row>
    <row r="63" spans="1:13" ht="15">
      <c r="A63" s="39" t="s">
        <v>118</v>
      </c>
      <c r="B63" s="51" t="s">
        <v>114</v>
      </c>
      <c r="C63" s="39"/>
      <c r="D63" s="39"/>
      <c r="E63" s="39"/>
      <c r="F63" s="39"/>
      <c r="G63" s="49">
        <v>2792.32</v>
      </c>
      <c r="H63" s="39"/>
      <c r="I63" s="49"/>
      <c r="J63" s="49"/>
      <c r="K63" s="49"/>
      <c r="L63" s="39" t="s">
        <v>119</v>
      </c>
      <c r="M63" s="39" t="str">
        <f t="shared" si="1"/>
        <v>N</v>
      </c>
    </row>
    <row r="64" spans="1:13" ht="15">
      <c r="A64" s="39" t="s">
        <v>120</v>
      </c>
      <c r="B64" s="51" t="s">
        <v>117</v>
      </c>
      <c r="C64" s="39"/>
      <c r="D64" s="39"/>
      <c r="E64" s="39"/>
      <c r="F64" s="39"/>
      <c r="G64" s="49"/>
      <c r="H64" s="39"/>
      <c r="I64" s="49"/>
      <c r="J64" s="49"/>
      <c r="K64" s="49"/>
      <c r="L64" s="39" t="s">
        <v>121</v>
      </c>
      <c r="M64" s="39" t="str">
        <f t="shared" si="1"/>
        <v>N</v>
      </c>
    </row>
    <row r="65" spans="1:13" ht="15">
      <c r="A65" s="39" t="s">
        <v>122</v>
      </c>
      <c r="B65" s="51" t="s">
        <v>117</v>
      </c>
      <c r="C65" s="39"/>
      <c r="D65" s="39"/>
      <c r="E65" s="39"/>
      <c r="F65" s="39"/>
      <c r="G65" s="49">
        <v>449.62799999999999</v>
      </c>
      <c r="H65" s="39"/>
      <c r="I65" s="49"/>
      <c r="J65" s="49"/>
      <c r="K65" s="49"/>
      <c r="L65" s="39" t="s">
        <v>96</v>
      </c>
      <c r="M65" s="39" t="str">
        <f t="shared" si="1"/>
        <v>N</v>
      </c>
    </row>
    <row r="66" spans="1:13" ht="15">
      <c r="A66" s="39" t="s">
        <v>123</v>
      </c>
      <c r="B66" s="51" t="s">
        <v>124</v>
      </c>
      <c r="C66" s="39"/>
      <c r="D66" s="39"/>
      <c r="E66" s="39"/>
      <c r="F66" s="39"/>
      <c r="G66" s="49">
        <v>0</v>
      </c>
      <c r="H66" s="39"/>
      <c r="I66" s="49"/>
      <c r="J66" s="49"/>
      <c r="K66" s="49"/>
      <c r="L66" s="39" t="s">
        <v>27</v>
      </c>
      <c r="M66" s="39" t="str">
        <f t="shared" si="1"/>
        <v>N</v>
      </c>
    </row>
    <row r="67" spans="1:13" ht="15">
      <c r="A67" s="39" t="s">
        <v>125</v>
      </c>
      <c r="B67" s="51" t="s">
        <v>109</v>
      </c>
      <c r="C67" s="39"/>
      <c r="D67" s="39"/>
      <c r="E67" s="39"/>
      <c r="F67" s="39"/>
      <c r="G67" s="49">
        <v>976.02455970028814</v>
      </c>
      <c r="H67" s="39"/>
      <c r="I67" s="49"/>
      <c r="J67" s="49"/>
      <c r="K67" s="49"/>
      <c r="L67" s="39" t="s">
        <v>110</v>
      </c>
      <c r="M67" s="39" t="s">
        <v>36</v>
      </c>
    </row>
    <row r="68" spans="1:13" ht="15">
      <c r="A68" s="20" t="s">
        <v>126</v>
      </c>
      <c r="B68" s="51" t="s">
        <v>127</v>
      </c>
      <c r="C68" s="39"/>
      <c r="D68" s="39"/>
      <c r="E68" s="39"/>
      <c r="F68" s="39"/>
      <c r="G68" s="49">
        <v>2982.7240323358783</v>
      </c>
      <c r="H68" s="39"/>
      <c r="I68" s="49"/>
      <c r="J68" s="49"/>
      <c r="K68" s="49"/>
      <c r="L68" s="39" t="str">
        <f>L61</f>
        <v>Direct Allocation Method 100% Residential</v>
      </c>
      <c r="M68" s="39" t="s">
        <v>36</v>
      </c>
    </row>
    <row r="69" spans="1:13" ht="15">
      <c r="A69" s="51" t="s">
        <v>128</v>
      </c>
      <c r="B69" s="51" t="s">
        <v>129</v>
      </c>
      <c r="C69" s="39"/>
      <c r="D69" s="39"/>
      <c r="E69" s="39"/>
      <c r="F69" s="39"/>
      <c r="G69" s="49">
        <v>1011.9247304644641</v>
      </c>
      <c r="H69" s="39"/>
      <c r="I69" s="49"/>
      <c r="J69" s="49"/>
      <c r="K69" s="49"/>
      <c r="L69" s="39" t="s">
        <v>27</v>
      </c>
      <c r="M69" s="39" t="s">
        <v>36</v>
      </c>
    </row>
    <row r="70" spans="1:13" ht="15">
      <c r="A70" s="51" t="s">
        <v>130</v>
      </c>
      <c r="B70" s="51" t="s">
        <v>131</v>
      </c>
      <c r="C70" s="39"/>
      <c r="D70" s="39"/>
      <c r="E70" s="39"/>
      <c r="F70" s="39"/>
      <c r="G70" s="49">
        <v>22718.751541747653</v>
      </c>
      <c r="H70" s="39"/>
      <c r="I70" s="49"/>
      <c r="J70" s="49"/>
      <c r="K70" s="49"/>
      <c r="L70" s="39" t="s">
        <v>121</v>
      </c>
      <c r="M70" s="39" t="s">
        <v>36</v>
      </c>
    </row>
    <row r="71" spans="1:13" ht="15">
      <c r="A71" s="51" t="s">
        <v>132</v>
      </c>
      <c r="B71" s="51" t="s">
        <v>133</v>
      </c>
      <c r="C71" s="39"/>
      <c r="D71" s="39"/>
      <c r="E71" s="39"/>
      <c r="F71" s="39"/>
      <c r="G71" s="49">
        <v>271723.21125443745</v>
      </c>
      <c r="H71" s="39"/>
      <c r="I71" s="49"/>
      <c r="J71" s="49"/>
      <c r="K71" s="49"/>
      <c r="L71" s="39" t="s">
        <v>134</v>
      </c>
      <c r="M71" s="39" t="str">
        <f>IF(RIGHT(A71,1)="*","Y","N")</f>
        <v>N</v>
      </c>
    </row>
    <row r="72" spans="1:13" ht="15">
      <c r="A72" s="51" t="s">
        <v>135</v>
      </c>
      <c r="B72" s="51" t="s">
        <v>136</v>
      </c>
      <c r="C72" s="39"/>
      <c r="D72" s="39"/>
      <c r="E72" s="39"/>
      <c r="F72" s="39"/>
      <c r="G72" s="49">
        <v>1046694.0909605873</v>
      </c>
      <c r="H72" s="39"/>
      <c r="I72" s="49"/>
      <c r="J72" s="49"/>
      <c r="K72" s="49"/>
      <c r="L72" s="39" t="s">
        <v>17</v>
      </c>
      <c r="M72" s="39" t="str">
        <f t="shared" si="1"/>
        <v>N</v>
      </c>
    </row>
    <row r="73" spans="1:13" ht="15">
      <c r="A73" s="51" t="s">
        <v>137</v>
      </c>
      <c r="B73" s="51" t="s">
        <v>29</v>
      </c>
      <c r="C73" s="39"/>
      <c r="D73" s="39"/>
      <c r="E73" s="39"/>
      <c r="F73" s="39"/>
      <c r="G73" s="49">
        <v>74376.870726632304</v>
      </c>
      <c r="H73" s="39"/>
      <c r="I73" s="49"/>
      <c r="J73" s="49"/>
      <c r="K73" s="49"/>
      <c r="L73" s="39" t="s">
        <v>138</v>
      </c>
      <c r="M73" s="39" t="str">
        <f t="shared" si="1"/>
        <v>N</v>
      </c>
    </row>
    <row r="74" spans="1:13" ht="15">
      <c r="A74" s="51" t="s">
        <v>139</v>
      </c>
      <c r="B74" s="51" t="s">
        <v>140</v>
      </c>
      <c r="C74" s="39"/>
      <c r="D74" s="39"/>
      <c r="E74" s="39"/>
      <c r="F74" s="39"/>
      <c r="G74" s="49">
        <v>5332.41159785332</v>
      </c>
      <c r="H74" s="39"/>
      <c r="I74" s="49"/>
      <c r="J74" s="49"/>
      <c r="K74" s="49"/>
      <c r="L74" s="2" t="s">
        <v>141</v>
      </c>
      <c r="M74" s="39" t="str">
        <f t="shared" si="1"/>
        <v>N</v>
      </c>
    </row>
    <row r="75" spans="1:13" ht="15">
      <c r="A75" s="51" t="s">
        <v>142</v>
      </c>
      <c r="B75" s="51" t="str">
        <f>B74</f>
        <v>GCAP D.19-10-036</v>
      </c>
      <c r="C75" s="39"/>
      <c r="D75" s="39"/>
      <c r="E75" s="39"/>
      <c r="F75" s="39"/>
      <c r="G75" s="49">
        <f>-G74</f>
        <v>-5332.41159785332</v>
      </c>
      <c r="H75" s="39"/>
      <c r="I75" s="39"/>
      <c r="J75" s="49"/>
      <c r="K75" s="49"/>
      <c r="L75" s="2" t="s">
        <v>141</v>
      </c>
      <c r="M75" s="39" t="str">
        <f t="shared" si="1"/>
        <v>N</v>
      </c>
    </row>
    <row r="76" spans="1:11" ht="15">
      <c r="A76" s="56"/>
      <c r="B76" s="56"/>
      <c r="C76" s="53"/>
      <c r="D76" s="53"/>
      <c r="E76" s="53"/>
      <c r="F76" s="53"/>
      <c r="G76" s="54"/>
      <c r="H76" s="39"/>
      <c r="I76" s="54"/>
      <c r="J76" s="54"/>
      <c r="K76" s="54"/>
    </row>
    <row r="77" spans="1:11" ht="15">
      <c r="A77" s="42" t="s">
        <v>143</v>
      </c>
      <c r="C77" s="39"/>
      <c r="D77" s="39"/>
      <c r="E77" s="39"/>
      <c r="F77" s="39"/>
      <c r="G77" s="55">
        <f>SUM(G53:G76)</f>
        <v>1775078.6182487132</v>
      </c>
      <c r="H77" s="55"/>
      <c r="I77" s="55"/>
      <c r="J77" s="55"/>
      <c r="K77" s="55"/>
    </row>
    <row r="78" spans="3:11" ht="15">
      <c r="C78" s="39"/>
      <c r="D78" s="39"/>
      <c r="E78" s="39"/>
      <c r="F78" s="39"/>
      <c r="H78" s="49"/>
      <c r="I78" s="49"/>
      <c r="J78" s="49"/>
      <c r="K78" s="49"/>
    </row>
    <row r="79" spans="3:11" ht="15">
      <c r="C79" s="39"/>
      <c r="D79" s="39"/>
      <c r="E79" s="39"/>
      <c r="F79" s="39"/>
      <c r="H79" s="39"/>
      <c r="I79" s="39"/>
      <c r="J79" s="39"/>
      <c r="K79" s="39"/>
    </row>
    <row r="80" spans="1:11" ht="15.75" thickBot="1">
      <c r="A80" s="42" t="s">
        <v>144</v>
      </c>
      <c r="C80" s="39"/>
      <c r="D80" s="39"/>
      <c r="E80" s="39"/>
      <c r="F80" s="39"/>
      <c r="G80" s="57">
        <f>G50+G77</f>
        <v>5646065.1223187093</v>
      </c>
      <c r="H80" s="57"/>
      <c r="I80" s="57"/>
      <c r="J80" s="57"/>
      <c r="K80" s="57"/>
    </row>
    <row r="81" spans="3:11" ht="15.75" thickTop="1">
      <c r="C81" s="39"/>
      <c r="D81" s="39"/>
      <c r="E81" s="39"/>
      <c r="F81" s="39"/>
      <c r="G81" s="55"/>
      <c r="H81" s="39"/>
      <c r="I81" s="49"/>
      <c r="J81" s="49"/>
      <c r="K81" s="49"/>
    </row>
    <row r="82" spans="3:11" ht="15">
      <c r="C82" s="39"/>
      <c r="D82" s="39"/>
      <c r="E82" s="39"/>
      <c r="F82" s="39"/>
      <c r="G82" s="55"/>
      <c r="H82" s="39"/>
      <c r="I82" s="39"/>
      <c r="J82" s="58"/>
      <c r="K82" s="58"/>
    </row>
    <row r="83" spans="1:11" ht="15">
      <c r="A83" s="39" t="s">
        <v>145</v>
      </c>
      <c r="C83" s="39"/>
      <c r="D83" s="39"/>
      <c r="E83" s="39"/>
      <c r="F83" s="39"/>
      <c r="G83" s="59"/>
      <c r="H83" s="49"/>
      <c r="I83" s="39"/>
      <c r="J83" s="39"/>
      <c r="K83" s="39"/>
    </row>
    <row r="84" ht="15">
      <c r="G84" s="49"/>
    </row>
    <row r="85" ht="15"/>
    <row r="86" ht="15"/>
    <row r="87" ht="15"/>
    <row r="88" spans="2:8" ht="15">
      <c r="B88" s="60"/>
      <c r="H88" s="59"/>
    </row>
    <row r="89" ht="15">
      <c r="H89" s="59"/>
    </row>
    <row r="90" ht="15">
      <c r="H90" s="59"/>
    </row>
    <row r="91" ht="15">
      <c r="H91" s="59"/>
    </row>
    <row r="92" ht="15">
      <c r="H92" s="59"/>
    </row>
    <row r="93" ht="15">
      <c r="H93" s="59"/>
    </row>
    <row r="94" ht="15"/>
    <row r="95" ht="15">
      <c r="H95" s="59"/>
    </row>
  </sheetData>
  <mergeCells count="2">
    <mergeCell ref="B5:G5"/>
    <mergeCell ref="B6:G6"/>
  </mergeCells>
  <pageMargins left="0.7" right="0.7" top="0.75" bottom="0.75" header="0.3" footer="0.3"/>
  <pageSetup orientation="landscape" paperSize="5" scale="41" r:id="rId1"/>
  <headerFooter>
    <oddFooter>&amp;C&amp;1#&amp;"Calibri"&amp;12&amp;K000000Public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F52B1-C909-4D34-99EF-39DD13E286E8}">
  <sheetPr codeName="Sheet3"/>
  <dimension ref="A2:Z129"/>
  <sheetViews>
    <sheetView tabSelected="1" workbookViewId="0" topLeftCell="A1">
      <selection pane="topLeft" activeCell="A113" sqref="A113"/>
    </sheetView>
  </sheetViews>
  <sheetFormatPr defaultColWidth="8.7109375" defaultRowHeight="15"/>
  <cols>
    <col min="1" max="1" width="48" style="9" customWidth="1"/>
    <col min="2" max="2" width="17.4285714285714" style="9" customWidth="1"/>
    <col min="3" max="3" width="46.8571428571429" style="9" bestFit="1" customWidth="1"/>
    <col min="4" max="4" width="14.8571428571429" style="9" bestFit="1" customWidth="1"/>
    <col min="5" max="5" width="48.8571428571429" style="9" customWidth="1"/>
    <col min="6" max="6" width="49.8571428571429" style="9" customWidth="1"/>
    <col min="7" max="7" width="15.4285714285714" style="9" bestFit="1" customWidth="1"/>
    <col min="8" max="9" width="15.7142857142857" style="9" bestFit="1" customWidth="1"/>
    <col min="10" max="11" width="15.4285714285714" style="9" bestFit="1" customWidth="1"/>
    <col min="12" max="12" width="15.4285714285714" style="11" customWidth="1"/>
    <col min="13" max="13" width="14.2857142857143" style="9" bestFit="1" customWidth="1"/>
    <col min="14" max="14" width="15" style="9" bestFit="1" customWidth="1"/>
    <col min="15" max="15" width="13.8571428571429" style="9" bestFit="1" customWidth="1"/>
    <col min="16" max="16" width="13.7142857142857" style="9" bestFit="1" customWidth="1"/>
    <col min="17" max="17" width="13" style="9" bestFit="1" customWidth="1"/>
    <col min="18" max="18" width="10.4285714285714" style="9" customWidth="1"/>
    <col min="19" max="19" width="8.71428571428571" style="9"/>
    <col min="20" max="20" width="48.2857142857143" style="9" bestFit="1" customWidth="1"/>
    <col min="21" max="21" width="18.8571428571429" style="9" bestFit="1" customWidth="1"/>
    <col min="22" max="22" width="14.7142857142857" style="9" customWidth="1"/>
    <col min="23" max="23" width="13.8571428571429" style="9" customWidth="1"/>
    <col min="24" max="24" width="13.7142857142857" style="9" customWidth="1"/>
    <col min="25" max="25" width="13.8571428571429" style="9" customWidth="1"/>
    <col min="26" max="26" width="11.5714285714286" style="9" bestFit="1" customWidth="1"/>
    <col min="27" max="16384" width="8.71428571428571" style="9"/>
  </cols>
  <sheetData>
    <row r="2" spans="1:2" ht="15">
      <c r="A2" s="9" t="str">
        <f>'Authorized Rev Req'!A2</f>
        <v>Annual Period 2023</v>
      </c>
      <c r="B2" s="10"/>
    </row>
    <row r="3" spans="1:2" ht="15">
      <c r="A3" s="9" t="str">
        <f>'Authorized Rev Req'!A3</f>
        <v>Reporting Date: Q1 2023</v>
      </c>
      <c r="B3" s="10"/>
    </row>
    <row r="4" ht="15">
      <c r="B4" s="10"/>
    </row>
    <row r="5" spans="1:7" ht="15">
      <c r="A5" s="12" t="s">
        <v>146</v>
      </c>
      <c r="B5" s="13">
        <f>'Authorized Rev Req'!G80</f>
        <v>5646065.1223187093</v>
      </c>
      <c r="G5" s="14"/>
    </row>
    <row r="6" spans="1:2" ht="15">
      <c r="A6" s="12" t="s">
        <v>147</v>
      </c>
      <c r="B6" s="15" t="str">
        <f>'Authorized Rev Req'!B5</f>
        <v>January 1, 2023</v>
      </c>
    </row>
    <row r="7" spans="1:12" ht="32.25" customHeight="1">
      <c r="A7" s="64" t="s">
        <v>148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</row>
    <row r="8" spans="1:20" ht="71.25" customHeight="1">
      <c r="A8" s="16" t="s">
        <v>4</v>
      </c>
      <c r="B8" s="16" t="s">
        <v>149</v>
      </c>
      <c r="C8" s="17" t="s">
        <v>5</v>
      </c>
      <c r="D8" s="17" t="s">
        <v>150</v>
      </c>
      <c r="E8" s="17" t="s">
        <v>151</v>
      </c>
      <c r="F8" s="17" t="s">
        <v>152</v>
      </c>
      <c r="G8" s="63" t="s">
        <v>153</v>
      </c>
      <c r="H8" s="63"/>
      <c r="I8" s="63"/>
      <c r="J8" s="63"/>
      <c r="K8" s="63"/>
      <c r="L8" s="17" t="s">
        <v>154</v>
      </c>
      <c r="T8" s="12" t="s">
        <v>155</v>
      </c>
    </row>
    <row r="9" spans="1:25" ht="15">
      <c r="A9" s="12" t="s">
        <v>9</v>
      </c>
      <c r="G9" s="9">
        <v>2023</v>
      </c>
      <c r="H9" s="9">
        <v>2024</v>
      </c>
      <c r="I9" s="9">
        <v>2025</v>
      </c>
      <c r="J9" s="9">
        <v>2026</v>
      </c>
      <c r="K9" s="9">
        <v>2027</v>
      </c>
      <c r="U9" s="18">
        <v>2023</v>
      </c>
      <c r="V9" s="18">
        <v>2024</v>
      </c>
      <c r="W9" s="18">
        <v>2025</v>
      </c>
      <c r="X9" s="18">
        <v>2026</v>
      </c>
      <c r="Y9" s="18">
        <v>2027</v>
      </c>
    </row>
    <row r="10" spans="1:26" ht="15">
      <c r="A10" s="9" t="str">
        <f>'Authorized Rev Req'!A9</f>
        <v>General Rate Case</v>
      </c>
      <c r="C10" s="9" t="str">
        <f>'Authorized Rev Req'!B9</f>
        <v>D. 20-12-005</v>
      </c>
      <c r="D10" s="19">
        <f>'Authorized Rev Req'!G9</f>
        <v>2221384.8366642795</v>
      </c>
      <c r="E10" s="9" t="str">
        <f>'Authorized Rev Req'!L9</f>
        <v>Distribution</v>
      </c>
      <c r="F10" s="9" t="s">
        <v>12</v>
      </c>
      <c r="G10" s="19">
        <f>D10</f>
        <v>2221384.8366642795</v>
      </c>
      <c r="H10" s="19">
        <f>G10</f>
        <v>2221384.8366642795</v>
      </c>
      <c r="I10" s="19">
        <f>H10</f>
        <v>2221384.8366642795</v>
      </c>
      <c r="J10" s="19">
        <f>I10</f>
        <v>2221384.8366642795</v>
      </c>
      <c r="K10" s="19">
        <f>J10</f>
        <v>2221384.8366642795</v>
      </c>
      <c r="L10" s="11" t="s">
        <v>156</v>
      </c>
      <c r="N10" s="3"/>
      <c r="T10" s="9" t="s">
        <v>93</v>
      </c>
      <c r="U10" s="4">
        <f>SUMIF($F$10:$F$72,$T10,G$10:G$72)-SUMIF($F$10:$F$72,$T10,$D$10:$D$72)</f>
        <v>0</v>
      </c>
      <c r="V10" s="4">
        <f t="shared" si="0" ref="V10:Y30">SUMIF($F$10:$F$72,$T10,H$10:H$72)-SUMIF($F$10:$F$72,$T10,$D$10:$D$72)</f>
        <v>0</v>
      </c>
      <c r="W10" s="4">
        <f t="shared" si="0"/>
        <v>0</v>
      </c>
      <c r="X10" s="4">
        <f t="shared" si="0"/>
        <v>0</v>
      </c>
      <c r="Y10" s="4">
        <f t="shared" si="0"/>
        <v>0</v>
      </c>
      <c r="Z10" s="5"/>
    </row>
    <row r="11" spans="1:26" ht="15">
      <c r="A11" s="9" t="s">
        <v>157</v>
      </c>
      <c r="C11" s="20" t="str">
        <f>'Authorized Rev Req'!B9</f>
        <v>D. 20-12-005</v>
      </c>
      <c r="D11" s="19"/>
      <c r="E11" s="9" t="s">
        <v>12</v>
      </c>
      <c r="F11" s="9" t="s">
        <v>12</v>
      </c>
      <c r="G11" s="19"/>
      <c r="H11" s="19"/>
      <c r="I11" s="19"/>
      <c r="J11" s="19"/>
      <c r="K11" s="19"/>
      <c r="N11" s="3"/>
      <c r="T11" s="9" t="s">
        <v>57</v>
      </c>
      <c r="U11" s="4">
        <f t="shared" si="1" ref="U11:U30">SUMIF($F$10:$F$72,$T11,G$10:G$72)-SUMIF($F$10:$F$72,$T11,$D$10:$D$72)</f>
        <v>0</v>
      </c>
      <c r="V11" s="4">
        <f t="shared" si="0"/>
        <v>0</v>
      </c>
      <c r="W11" s="4">
        <f t="shared" si="0"/>
        <v>0</v>
      </c>
      <c r="X11" s="4">
        <f t="shared" si="0"/>
        <v>0</v>
      </c>
      <c r="Y11" s="4">
        <f t="shared" si="0"/>
        <v>0</v>
      </c>
      <c r="Z11" s="5"/>
    </row>
    <row r="12" spans="1:25" ht="15">
      <c r="A12" s="9" t="str">
        <f>'Authorized Rev Req'!A10</f>
        <v>Pension Contribution - Distribution</v>
      </c>
      <c r="C12" s="9" t="str">
        <f>'Authorized Rev Req'!B10</f>
        <v>D.09-09-020</v>
      </c>
      <c r="D12" s="19">
        <f>'Authorized Rev Req'!G10</f>
        <v>31709.741200000004</v>
      </c>
      <c r="E12" s="9" t="str">
        <f>'Authorized Rev Req'!L10</f>
        <v>Distribution</v>
      </c>
      <c r="F12" s="9" t="s">
        <v>12</v>
      </c>
      <c r="G12" s="19">
        <f>$D12</f>
        <v>31709.741200000004</v>
      </c>
      <c r="H12" s="19">
        <f>D12</f>
        <v>31709.741200000004</v>
      </c>
      <c r="I12" s="19">
        <f t="shared" si="2" ref="I12:K16">H12</f>
        <v>31709.741200000004</v>
      </c>
      <c r="J12" s="19">
        <f t="shared" si="2"/>
        <v>31709.741200000004</v>
      </c>
      <c r="K12" s="19">
        <f t="shared" si="2"/>
        <v>31709.741200000004</v>
      </c>
      <c r="L12" s="11" t="s">
        <v>156</v>
      </c>
      <c r="T12" s="9" t="s">
        <v>12</v>
      </c>
      <c r="U12" s="4">
        <f>SUMIF($F$10:$F$72,$T12,G$10:G$72)-SUMIF($F$10:$F$72,$T12,$D$10:$D$72)</f>
        <v>0</v>
      </c>
      <c r="V12" s="4">
        <f>SUMIF($F$10:$F$72,$T12,H$10:H$72)-SUMIF($F$10:$F$72,$T12,$D$10:$D$72)</f>
        <v>10082.449463517871</v>
      </c>
      <c r="W12" s="4">
        <f t="shared" si="0"/>
        <v>10082.449463517871</v>
      </c>
      <c r="X12" s="4">
        <f t="shared" si="0"/>
        <v>10082.449463517871</v>
      </c>
      <c r="Y12" s="4">
        <f t="shared" si="0"/>
        <v>10082.449463517871</v>
      </c>
    </row>
    <row r="13" spans="1:25" ht="15">
      <c r="A13" s="9" t="str">
        <f>'Authorized Rev Req'!A11</f>
        <v>Pension Contribution - GT&amp;S Core</v>
      </c>
      <c r="C13" s="9" t="str">
        <f>'Authorized Rev Req'!B11</f>
        <v>D.09-09-020</v>
      </c>
      <c r="D13" s="19">
        <f>'Authorized Rev Req'!G11</f>
        <v>9019.5684282388793</v>
      </c>
      <c r="E13" s="9" t="str">
        <f>'Authorized Rev Req'!L11</f>
        <v>Core - ECPT</v>
      </c>
      <c r="F13" s="9" t="s">
        <v>158</v>
      </c>
      <c r="G13" s="19">
        <f>$D13</f>
        <v>9019.5684282388793</v>
      </c>
      <c r="H13" s="19">
        <f>D13</f>
        <v>9019.5684282388793</v>
      </c>
      <c r="I13" s="19">
        <f t="shared" si="2"/>
        <v>9019.5684282388793</v>
      </c>
      <c r="J13" s="19">
        <f t="shared" si="2"/>
        <v>9019.5684282388793</v>
      </c>
      <c r="K13" s="19">
        <f t="shared" si="2"/>
        <v>9019.5684282388793</v>
      </c>
      <c r="L13" s="11" t="s">
        <v>156</v>
      </c>
      <c r="T13" s="9" t="s">
        <v>160</v>
      </c>
      <c r="U13" s="4">
        <f t="shared" si="1"/>
        <v>0</v>
      </c>
      <c r="V13" s="4">
        <f>SUMIF($F$10:$F$72,$T13,H$10:H$72)-SUMIF($F$10:$F$72,$T13,$D$10:$D$72)</f>
        <v>-41458.975121262774</v>
      </c>
      <c r="W13" s="4">
        <f t="shared" si="0"/>
        <v>-41458.975121262774</v>
      </c>
      <c r="X13" s="4">
        <f t="shared" si="0"/>
        <v>-41458.975121262774</v>
      </c>
      <c r="Y13" s="4">
        <f t="shared" si="0"/>
        <v>-41458.975121262774</v>
      </c>
    </row>
    <row r="14" spans="1:25" ht="15">
      <c r="A14" s="9" t="str">
        <f>'Authorized Rev Req'!A12</f>
        <v>Pension Contribution - GT&amp;S NonCore (LT)</v>
      </c>
      <c r="C14" s="9" t="str">
        <f>'Authorized Rev Req'!B12</f>
        <v>D.09-09-020</v>
      </c>
      <c r="D14" s="19">
        <f>'Authorized Rev Req'!G12</f>
        <v>2947.8208589564811</v>
      </c>
      <c r="E14" s="9" t="str">
        <f>'Authorized Rev Req'!L12</f>
        <v>Noncore (No-BB/EG-BB)-ECPT</v>
      </c>
      <c r="F14" s="9" t="s">
        <v>159</v>
      </c>
      <c r="G14" s="19">
        <f t="shared" si="3" ref="G14:G15">$D14</f>
        <v>2947.8208589564811</v>
      </c>
      <c r="H14" s="19">
        <f>D14</f>
        <v>2947.8208589564811</v>
      </c>
      <c r="I14" s="19">
        <f t="shared" si="2"/>
        <v>2947.8208589564811</v>
      </c>
      <c r="J14" s="19">
        <f t="shared" si="2"/>
        <v>2947.8208589564811</v>
      </c>
      <c r="K14" s="19">
        <f t="shared" si="2"/>
        <v>2947.8208589564811</v>
      </c>
      <c r="L14" s="11" t="s">
        <v>156</v>
      </c>
      <c r="T14" s="9" t="s">
        <v>158</v>
      </c>
      <c r="U14" s="4">
        <f t="shared" si="1"/>
        <v>0</v>
      </c>
      <c r="V14" s="4">
        <f t="shared" si="0"/>
        <v>0</v>
      </c>
      <c r="W14" s="4">
        <f t="shared" si="0"/>
        <v>0</v>
      </c>
      <c r="X14" s="4">
        <f t="shared" si="0"/>
        <v>0</v>
      </c>
      <c r="Y14" s="4">
        <f t="shared" si="0"/>
        <v>0</v>
      </c>
    </row>
    <row r="15" spans="1:25" ht="15">
      <c r="A15" s="9" t="str">
        <f>'Authorized Rev Req'!A13</f>
        <v>Pension Contribution - GT&amp;S Noncore (BB&amp; Storage)</v>
      </c>
      <c r="C15" s="9" t="str">
        <f>'Authorized Rev Req'!B13</f>
        <v>D.09-09-020</v>
      </c>
      <c r="D15" s="19">
        <f>'Authorized Rev Req'!G13</f>
        <v>3462.535612804641</v>
      </c>
      <c r="E15" s="9" t="str">
        <f>'Authorized Rev Req'!L13</f>
        <v>Noncore - ECPT</v>
      </c>
      <c r="F15" s="9" t="s">
        <v>159</v>
      </c>
      <c r="G15" s="19">
        <f t="shared" si="3"/>
        <v>3462.535612804641</v>
      </c>
      <c r="H15" s="19">
        <f>D15</f>
        <v>3462.535612804641</v>
      </c>
      <c r="I15" s="19">
        <f t="shared" si="2"/>
        <v>3462.535612804641</v>
      </c>
      <c r="J15" s="19">
        <f t="shared" si="2"/>
        <v>3462.535612804641</v>
      </c>
      <c r="K15" s="19">
        <f t="shared" si="2"/>
        <v>3462.535612804641</v>
      </c>
      <c r="L15" s="11" t="s">
        <v>156</v>
      </c>
      <c r="T15" s="9" t="s">
        <v>159</v>
      </c>
      <c r="U15" s="4">
        <f t="shared" si="1"/>
        <v>0</v>
      </c>
      <c r="V15" s="4">
        <f t="shared" si="0"/>
        <v>0</v>
      </c>
      <c r="W15" s="4">
        <f t="shared" si="0"/>
        <v>0</v>
      </c>
      <c r="X15" s="4">
        <f t="shared" si="0"/>
        <v>0</v>
      </c>
      <c r="Y15" s="4">
        <f t="shared" si="0"/>
        <v>0</v>
      </c>
    </row>
    <row r="16" spans="1:25" ht="15">
      <c r="A16" s="9" t="str">
        <f>'Authorized Rev Req'!A14</f>
        <v>Cost of Capital</v>
      </c>
      <c r="C16" s="9" t="str">
        <f>'Authorized Rev Req'!B14</f>
        <v>D.19-12-056</v>
      </c>
      <c r="D16" s="19">
        <f>'Authorized Rev Req'!G14</f>
        <v>-41770.071217086246</v>
      </c>
      <c r="E16" s="9" t="str">
        <f>'Authorized Rev Req'!L14</f>
        <v>Distribution</v>
      </c>
      <c r="F16" s="9" t="s">
        <v>12</v>
      </c>
      <c r="G16" s="19">
        <f>D16</f>
        <v>-41770.071217086246</v>
      </c>
      <c r="H16" s="19">
        <v>-31687.621753568179</v>
      </c>
      <c r="I16" s="19">
        <f>H16</f>
        <v>-31687.621753568179</v>
      </c>
      <c r="J16" s="19">
        <f t="shared" si="2"/>
        <v>-31687.621753568179</v>
      </c>
      <c r="K16" s="19">
        <f t="shared" si="2"/>
        <v>-31687.621753568179</v>
      </c>
      <c r="L16" s="11" t="s">
        <v>156</v>
      </c>
      <c r="T16" s="9" t="s">
        <v>223</v>
      </c>
      <c r="U16" s="4">
        <f t="shared" si="1"/>
        <v>0</v>
      </c>
      <c r="V16" s="4">
        <f t="shared" si="0"/>
        <v>0</v>
      </c>
      <c r="W16" s="4">
        <f t="shared" si="0"/>
        <v>0</v>
      </c>
      <c r="X16" s="4">
        <f t="shared" si="0"/>
        <v>0</v>
      </c>
      <c r="Y16" s="4">
        <f t="shared" si="0"/>
        <v>0</v>
      </c>
    </row>
    <row r="17" spans="1:25" ht="15">
      <c r="A17" s="12" t="str">
        <f>'Authorized Rev Req'!A15</f>
        <v>GT&amp;S (excluding costs recovered through Core Procurement)</v>
      </c>
      <c r="D17" s="19"/>
      <c r="G17" s="19"/>
      <c r="H17" s="19"/>
      <c r="I17" s="19"/>
      <c r="J17" s="19"/>
      <c r="K17" s="19"/>
      <c r="T17" s="9" t="s">
        <v>98</v>
      </c>
      <c r="U17" s="4">
        <f t="shared" si="1"/>
        <v>0</v>
      </c>
      <c r="V17" s="4">
        <f t="shared" si="0"/>
        <v>0</v>
      </c>
      <c r="W17" s="4">
        <f t="shared" si="0"/>
        <v>0</v>
      </c>
      <c r="X17" s="4">
        <f t="shared" si="0"/>
        <v>0</v>
      </c>
      <c r="Y17" s="4">
        <f t="shared" si="0"/>
        <v>0</v>
      </c>
    </row>
    <row r="18" spans="1:25" ht="15">
      <c r="A18" s="9" t="str">
        <f>'Authorized Rev Req'!A16</f>
        <v>Late Implementation</v>
      </c>
      <c r="C18" s="9" t="s">
        <v>26</v>
      </c>
      <c r="D18" s="19">
        <f>'Authorized Rev Req'!G16</f>
        <v>104121.04338394053</v>
      </c>
      <c r="E18" s="9" t="str">
        <f>'Authorized Rev Req'!L16</f>
        <v>ECPT</v>
      </c>
      <c r="F18" s="9" t="s">
        <v>160</v>
      </c>
      <c r="G18" s="5">
        <f>D18</f>
        <v>104121.04338394053</v>
      </c>
      <c r="H18" s="5">
        <v>62662.068262677778</v>
      </c>
      <c r="I18" s="19">
        <f>H18</f>
        <v>62662.068262677778</v>
      </c>
      <c r="J18" s="19">
        <f>I18</f>
        <v>62662.068262677778</v>
      </c>
      <c r="K18" s="19">
        <f>J18</f>
        <v>62662.068262677778</v>
      </c>
      <c r="L18" s="11" t="s">
        <v>156</v>
      </c>
      <c r="T18" s="9" t="s">
        <v>167</v>
      </c>
      <c r="U18" s="4">
        <f t="shared" si="1"/>
        <v>0</v>
      </c>
      <c r="V18" s="4">
        <f t="shared" si="0"/>
        <v>0</v>
      </c>
      <c r="W18" s="4">
        <f t="shared" si="0"/>
        <v>0</v>
      </c>
      <c r="X18" s="4">
        <f t="shared" si="0"/>
        <v>0</v>
      </c>
      <c r="Y18" s="4">
        <f t="shared" si="0"/>
        <v>0</v>
      </c>
    </row>
    <row r="19" spans="1:25" ht="15" customHeight="1">
      <c r="A19" s="9" t="str">
        <f>'Authorized Rev Req'!$A$17&amp;" Core"</f>
        <v>Local Transmission Core</v>
      </c>
      <c r="C19" s="9" t="str">
        <f>'Authorized Rev Req'!B17</f>
        <v>D. 19-09-025</v>
      </c>
      <c r="D19" s="19">
        <f>'Authorized Rev Req'!G17-D20</f>
        <v>667021.74974980322</v>
      </c>
      <c r="E19" s="9" t="str">
        <f>'Authorized Rev Req'!L17</f>
        <v>ECPT (No BB)</v>
      </c>
      <c r="F19" s="9" t="s">
        <v>158</v>
      </c>
      <c r="G19" s="19">
        <f>D19</f>
        <v>667021.74974980322</v>
      </c>
      <c r="H19" s="19">
        <f>G19</f>
        <v>667021.74974980322</v>
      </c>
      <c r="I19" s="19">
        <f t="shared" si="4" ref="H19:K22">H19</f>
        <v>667021.74974980322</v>
      </c>
      <c r="J19" s="19">
        <f t="shared" si="4"/>
        <v>667021.74974980322</v>
      </c>
      <c r="K19" s="19">
        <f t="shared" si="4"/>
        <v>667021.74974980322</v>
      </c>
      <c r="L19" s="11" t="s">
        <v>156</v>
      </c>
      <c r="T19" s="9" t="s">
        <v>168</v>
      </c>
      <c r="U19" s="4">
        <f t="shared" si="1"/>
        <v>0</v>
      </c>
      <c r="V19" s="4">
        <f t="shared" si="0"/>
        <v>721.26033000000461</v>
      </c>
      <c r="W19" s="4">
        <f t="shared" si="0"/>
        <v>321.26033000001917</v>
      </c>
      <c r="X19" s="4">
        <f t="shared" si="0"/>
        <v>221.26033000000462</v>
      </c>
      <c r="Y19" s="4">
        <f t="shared" si="0"/>
        <v>221.26033000000462</v>
      </c>
    </row>
    <row r="20" spans="1:25" ht="15" customHeight="1">
      <c r="A20" s="9" t="str">
        <f>'Authorized Rev Req'!$A$17&amp;" Noncore"</f>
        <v>Local Transmission Noncore</v>
      </c>
      <c r="C20" s="9" t="str">
        <f>'Authorized Rev Req'!B18</f>
        <v>D. 19-09-025</v>
      </c>
      <c r="D20" s="19">
        <v>285765.88277989859</v>
      </c>
      <c r="E20" s="9" t="str">
        <f>'Authorized Rev Req'!L17</f>
        <v>ECPT (No BB)</v>
      </c>
      <c r="F20" s="9" t="s">
        <v>159</v>
      </c>
      <c r="G20" s="19">
        <f>D20</f>
        <v>285765.88277989859</v>
      </c>
      <c r="H20" s="19">
        <f>G20</f>
        <v>285765.88277989859</v>
      </c>
      <c r="I20" s="19">
        <f t="shared" si="4"/>
        <v>285765.88277989859</v>
      </c>
      <c r="J20" s="19">
        <f t="shared" si="4"/>
        <v>285765.88277989859</v>
      </c>
      <c r="K20" s="19">
        <f t="shared" si="4"/>
        <v>285765.88277989859</v>
      </c>
      <c r="L20" s="11" t="s">
        <v>156</v>
      </c>
      <c r="T20" s="9" t="s">
        <v>169</v>
      </c>
      <c r="U20" s="4">
        <f t="shared" si="1"/>
        <v>0</v>
      </c>
      <c r="V20" s="4">
        <f t="shared" si="0"/>
        <v>197.68000000000029</v>
      </c>
      <c r="W20" s="4">
        <f t="shared" si="0"/>
        <v>277.68000000000029</v>
      </c>
      <c r="X20" s="4">
        <f t="shared" si="0"/>
        <v>347.68000000000029</v>
      </c>
      <c r="Y20" s="4">
        <f t="shared" si="0"/>
        <v>347.68000000000029</v>
      </c>
    </row>
    <row r="21" spans="1:25" ht="15" customHeight="1">
      <c r="A21" s="9" t="str">
        <f>'Authorized Rev Req'!A18</f>
        <v>Customer Access Charge</v>
      </c>
      <c r="C21" s="9" t="str">
        <f>'Authorized Rev Req'!B18</f>
        <v>D. 19-09-025</v>
      </c>
      <c r="D21" s="19">
        <f>'Authorized Rev Req'!G18</f>
        <v>2331.3449575275499</v>
      </c>
      <c r="E21" s="9" t="str">
        <f>'Authorized Rev Req'!L18</f>
        <v>CAC Allocation</v>
      </c>
      <c r="F21" s="9" t="s">
        <v>32</v>
      </c>
      <c r="G21" s="19">
        <v>2331.3449575275499</v>
      </c>
      <c r="H21" s="19">
        <f t="shared" si="4"/>
        <v>2331.3449575275499</v>
      </c>
      <c r="I21" s="19">
        <f t="shared" si="4"/>
        <v>2331.3449575275499</v>
      </c>
      <c r="J21" s="19">
        <f t="shared" si="4"/>
        <v>2331.3449575275499</v>
      </c>
      <c r="K21" s="19">
        <f t="shared" si="4"/>
        <v>2331.3449575275499</v>
      </c>
      <c r="L21" s="11" t="s">
        <v>156</v>
      </c>
      <c r="T21" s="9" t="s">
        <v>166</v>
      </c>
      <c r="U21" s="4">
        <f t="shared" si="1"/>
        <v>0</v>
      </c>
      <c r="V21" s="4">
        <f t="shared" si="0"/>
        <v>0</v>
      </c>
      <c r="W21" s="4">
        <f t="shared" si="0"/>
        <v>0</v>
      </c>
      <c r="X21" s="4">
        <f t="shared" si="0"/>
        <v>0</v>
      </c>
      <c r="Y21" s="4">
        <f t="shared" si="0"/>
        <v>0</v>
      </c>
    </row>
    <row r="22" spans="1:25" ht="15" customHeight="1">
      <c r="A22" s="9" t="str">
        <f>'Authorized Rev Req'!A19</f>
        <v>Unbundled</v>
      </c>
      <c r="C22" s="9" t="str">
        <f>'Authorized Rev Req'!B19</f>
        <v>D. 19-09-025</v>
      </c>
      <c r="D22" s="19">
        <f>'Authorized Rev Req'!G19</f>
        <v>342450.17657947849</v>
      </c>
      <c r="E22" s="9" t="str">
        <f>'Authorized Rev Req'!L19</f>
        <v>ECPT-All</v>
      </c>
      <c r="F22" s="9" t="s">
        <v>160</v>
      </c>
      <c r="G22" s="19">
        <f>D22</f>
        <v>342450.17657947849</v>
      </c>
      <c r="H22" s="19">
        <f t="shared" si="4"/>
        <v>342450.17657947849</v>
      </c>
      <c r="I22" s="19">
        <f t="shared" si="4"/>
        <v>342450.17657947849</v>
      </c>
      <c r="J22" s="19">
        <f t="shared" si="4"/>
        <v>342450.17657947849</v>
      </c>
      <c r="K22" s="19">
        <f t="shared" si="4"/>
        <v>342450.17657947849</v>
      </c>
      <c r="L22" s="11" t="s">
        <v>156</v>
      </c>
      <c r="T22" s="9" t="s">
        <v>165</v>
      </c>
      <c r="U22" s="4">
        <f t="shared" si="1"/>
        <v>0</v>
      </c>
      <c r="V22" s="4">
        <f t="shared" si="0"/>
        <v>0</v>
      </c>
      <c r="W22" s="4">
        <f t="shared" si="0"/>
        <v>0</v>
      </c>
      <c r="X22" s="4">
        <f t="shared" si="0"/>
        <v>0</v>
      </c>
      <c r="Y22" s="4">
        <f t="shared" si="0"/>
        <v>0</v>
      </c>
    </row>
    <row r="23" spans="3:25" ht="15" customHeight="1">
      <c r="C23" s="21"/>
      <c r="D23" s="19"/>
      <c r="G23" s="5"/>
      <c r="H23" s="5"/>
      <c r="I23" s="5"/>
      <c r="J23" s="5"/>
      <c r="K23" s="5"/>
      <c r="T23" s="9" t="s">
        <v>32</v>
      </c>
      <c r="U23" s="4">
        <f t="shared" si="1"/>
        <v>0</v>
      </c>
      <c r="V23" s="4">
        <f t="shared" si="0"/>
        <v>0</v>
      </c>
      <c r="W23" s="4">
        <f t="shared" si="0"/>
        <v>0</v>
      </c>
      <c r="X23" s="4">
        <f t="shared" si="0"/>
        <v>0</v>
      </c>
      <c r="Y23" s="4">
        <f t="shared" si="0"/>
        <v>0</v>
      </c>
    </row>
    <row r="24" spans="1:25" ht="15" customHeight="1">
      <c r="A24" s="9" t="s">
        <v>161</v>
      </c>
      <c r="C24" s="20"/>
      <c r="D24" s="19">
        <f>'Authorized Rev Req'!G47</f>
        <v>-48263.404966896342</v>
      </c>
      <c r="F24" s="9" t="s">
        <v>12</v>
      </c>
      <c r="G24" s="5">
        <f>D24</f>
        <v>-48263.404966896342</v>
      </c>
      <c r="H24" s="5">
        <f>G24</f>
        <v>-48263.404966896342</v>
      </c>
      <c r="I24" s="5">
        <f t="shared" si="5" ref="I24:K24">H24</f>
        <v>-48263.404966896342</v>
      </c>
      <c r="J24" s="5">
        <f t="shared" si="5"/>
        <v>-48263.404966896342</v>
      </c>
      <c r="K24" s="5">
        <f t="shared" si="5"/>
        <v>-48263.404966896342</v>
      </c>
      <c r="L24" s="11" t="s">
        <v>162</v>
      </c>
      <c r="T24" s="9" t="s">
        <v>174</v>
      </c>
      <c r="U24" s="4">
        <f t="shared" si="1"/>
        <v>0</v>
      </c>
      <c r="V24" s="4">
        <f t="shared" si="0"/>
        <v>0</v>
      </c>
      <c r="W24" s="4">
        <f t="shared" si="0"/>
        <v>0</v>
      </c>
      <c r="X24" s="4">
        <f t="shared" si="0"/>
        <v>0</v>
      </c>
      <c r="Y24" s="4">
        <f t="shared" si="0"/>
        <v>0</v>
      </c>
    </row>
    <row r="25" spans="1:25" ht="15" customHeight="1">
      <c r="A25" s="9" t="s">
        <v>87</v>
      </c>
      <c r="C25" s="20"/>
      <c r="D25" s="19">
        <f>'Authorized Rev Req'!G48</f>
        <v>0</v>
      </c>
      <c r="E25" s="9" t="s">
        <v>27</v>
      </c>
      <c r="F25" s="9" t="s">
        <v>160</v>
      </c>
      <c r="G25" s="5">
        <f>D25</f>
        <v>0</v>
      </c>
      <c r="H25" s="5">
        <f>D25</f>
        <v>0</v>
      </c>
      <c r="I25" s="5"/>
      <c r="J25" s="5"/>
      <c r="K25" s="5"/>
      <c r="L25" s="11" t="s">
        <v>156</v>
      </c>
      <c r="S25" s="22"/>
      <c r="T25" s="9" t="s">
        <v>170</v>
      </c>
      <c r="U25" s="4">
        <f t="shared" si="1"/>
        <v>0</v>
      </c>
      <c r="V25" s="4">
        <f t="shared" si="0"/>
        <v>0</v>
      </c>
      <c r="W25" s="4">
        <f t="shared" si="0"/>
        <v>0</v>
      </c>
      <c r="X25" s="4">
        <f t="shared" si="0"/>
        <v>0</v>
      </c>
      <c r="Y25" s="4">
        <f t="shared" si="0"/>
        <v>0</v>
      </c>
    </row>
    <row r="26" spans="3:25" ht="15" customHeight="1">
      <c r="C26" s="20"/>
      <c r="D26" s="19"/>
      <c r="G26" s="5"/>
      <c r="H26" s="5"/>
      <c r="I26" s="5"/>
      <c r="J26" s="5"/>
      <c r="K26" s="5"/>
      <c r="T26" s="9" t="s">
        <v>172</v>
      </c>
      <c r="U26" s="4">
        <f t="shared" si="1"/>
        <v>0</v>
      </c>
      <c r="V26" s="4">
        <f t="shared" si="0"/>
        <v>0</v>
      </c>
      <c r="W26" s="4">
        <f t="shared" si="0"/>
        <v>0</v>
      </c>
      <c r="X26" s="4">
        <f t="shared" si="0"/>
        <v>0</v>
      </c>
      <c r="Y26" s="4">
        <f t="shared" si="0"/>
        <v>0</v>
      </c>
    </row>
    <row r="27" spans="3:25" ht="15" customHeight="1">
      <c r="C27" s="20"/>
      <c r="D27" s="19"/>
      <c r="G27" s="5"/>
      <c r="H27" s="5"/>
      <c r="I27" s="5"/>
      <c r="J27" s="5"/>
      <c r="K27" s="5"/>
      <c r="T27" s="9" t="s">
        <v>206</v>
      </c>
      <c r="U27" s="4">
        <f t="shared" si="1"/>
        <v>0</v>
      </c>
      <c r="V27" s="4">
        <f t="shared" si="0"/>
        <v>0</v>
      </c>
      <c r="W27" s="4">
        <f t="shared" si="0"/>
        <v>0</v>
      </c>
      <c r="X27" s="4">
        <f t="shared" si="0"/>
        <v>0</v>
      </c>
      <c r="Y27" s="4">
        <f t="shared" si="0"/>
        <v>0</v>
      </c>
    </row>
    <row r="28" spans="4:25" ht="15" customHeight="1">
      <c r="D28" s="19"/>
      <c r="G28" s="5"/>
      <c r="H28" s="5"/>
      <c r="I28" s="5"/>
      <c r="J28" s="5"/>
      <c r="K28" s="5"/>
      <c r="T28" s="9" t="s">
        <v>224</v>
      </c>
      <c r="U28" s="4">
        <f t="shared" si="1"/>
        <v>0</v>
      </c>
      <c r="V28" s="4">
        <f t="shared" si="0"/>
        <v>0</v>
      </c>
      <c r="W28" s="4">
        <f t="shared" si="0"/>
        <v>0</v>
      </c>
      <c r="X28" s="4">
        <f t="shared" si="0"/>
        <v>0</v>
      </c>
      <c r="Y28" s="4">
        <f t="shared" si="0"/>
        <v>0</v>
      </c>
    </row>
    <row r="29" spans="4:25" ht="15" customHeight="1">
      <c r="D29" s="19"/>
      <c r="G29" s="5"/>
      <c r="H29" s="5"/>
      <c r="I29" s="5"/>
      <c r="J29" s="5"/>
      <c r="K29" s="5"/>
      <c r="T29" s="9" t="s">
        <v>225</v>
      </c>
      <c r="U29" s="4">
        <f t="shared" si="1"/>
        <v>0</v>
      </c>
      <c r="V29" s="4">
        <f t="shared" si="0"/>
        <v>0</v>
      </c>
      <c r="W29" s="4">
        <f t="shared" si="0"/>
        <v>0</v>
      </c>
      <c r="X29" s="4">
        <f t="shared" si="0"/>
        <v>0</v>
      </c>
      <c r="Y29" s="4">
        <f t="shared" si="0"/>
        <v>0</v>
      </c>
    </row>
    <row r="30" spans="4:25" ht="15" customHeight="1">
      <c r="D30" s="19"/>
      <c r="G30" s="5"/>
      <c r="H30" s="19"/>
      <c r="I30" s="19"/>
      <c r="J30" s="19"/>
      <c r="K30" s="19"/>
      <c r="T30" s="9" t="s">
        <v>226</v>
      </c>
      <c r="U30" s="4">
        <f t="shared" si="1"/>
        <v>0</v>
      </c>
      <c r="V30" s="4">
        <f t="shared" si="0"/>
        <v>0</v>
      </c>
      <c r="W30" s="4">
        <f t="shared" si="0"/>
        <v>0</v>
      </c>
      <c r="X30" s="4">
        <f t="shared" si="0"/>
        <v>0</v>
      </c>
      <c r="Y30" s="4">
        <f t="shared" si="0"/>
        <v>0</v>
      </c>
    </row>
    <row r="31" spans="3:25" ht="15" customHeight="1">
      <c r="C31" s="21"/>
      <c r="D31" s="19"/>
      <c r="G31" s="5"/>
      <c r="H31" s="19"/>
      <c r="I31" s="19"/>
      <c r="J31" s="19"/>
      <c r="K31" s="19"/>
      <c r="T31" s="9" t="s">
        <v>163</v>
      </c>
      <c r="U31" s="4">
        <f>SUM(U10:U30)</f>
        <v>0</v>
      </c>
      <c r="V31" s="4">
        <f>SUM(V10:V30)</f>
        <v>-30457.585327744899</v>
      </c>
      <c r="W31" s="4">
        <f>SUM(W10:W30)</f>
        <v>-30777.585327744884</v>
      </c>
      <c r="X31" s="4">
        <f>SUM(X10:X30)</f>
        <v>-30807.585327744899</v>
      </c>
      <c r="Y31" s="4">
        <f>SUM(Y10:Y30)</f>
        <v>-30807.585327744899</v>
      </c>
    </row>
    <row r="32" spans="4:25" ht="15" customHeight="1">
      <c r="D32" s="19"/>
      <c r="G32" s="5"/>
      <c r="H32" s="19"/>
      <c r="I32" s="19"/>
      <c r="J32" s="19"/>
      <c r="K32" s="19"/>
      <c r="T32" s="23" t="s">
        <v>164</v>
      </c>
      <c r="U32" s="6" t="b">
        <f>ABS(U31-(G73-$D73))&lt;0.5</f>
        <v>1</v>
      </c>
      <c r="V32" s="6" t="b">
        <f>ABS(V31-(H73-$D73))&lt;0.5</f>
        <v>1</v>
      </c>
      <c r="W32" s="6" t="b">
        <f>ABS(W31-(I73-$D73))&lt;0.5</f>
        <v>1</v>
      </c>
      <c r="X32" s="6" t="b">
        <f>ABS(X31-(J73-$D73))&lt;0.5</f>
        <v>1</v>
      </c>
      <c r="Y32" s="6" t="b">
        <f>ABS(Y31-(K73-$D73))&lt;0.5</f>
        <v>1</v>
      </c>
    </row>
    <row r="33" spans="4:11" ht="15" customHeight="1">
      <c r="D33" s="19"/>
      <c r="G33" s="5"/>
      <c r="H33" s="19"/>
      <c r="I33" s="19"/>
      <c r="J33" s="19"/>
      <c r="K33" s="19"/>
    </row>
    <row r="34" spans="4:21" ht="15">
      <c r="D34" s="19"/>
      <c r="G34" s="5"/>
      <c r="H34" s="19"/>
      <c r="I34" s="5"/>
      <c r="J34" s="5"/>
      <c r="K34" s="5"/>
      <c r="U34" s="24"/>
    </row>
    <row r="35" spans="4:11" ht="15">
      <c r="D35" s="19"/>
      <c r="G35" s="5"/>
      <c r="H35" s="19"/>
      <c r="I35" s="5"/>
      <c r="J35" s="5"/>
      <c r="K35" s="5"/>
    </row>
    <row r="36" spans="4:21" ht="15">
      <c r="D36" s="19"/>
      <c r="G36" s="7"/>
      <c r="H36" s="7"/>
      <c r="I36" s="7"/>
      <c r="J36" s="7"/>
      <c r="K36" s="7"/>
      <c r="L36" s="9"/>
      <c r="U36" s="19"/>
    </row>
    <row r="37" spans="1:22" ht="15" customHeight="1">
      <c r="A37" s="12" t="s">
        <v>90</v>
      </c>
      <c r="B37" s="12"/>
      <c r="G37" s="7"/>
      <c r="H37" s="7"/>
      <c r="I37" s="7"/>
      <c r="J37" s="7"/>
      <c r="K37" s="7"/>
      <c r="L37" s="9"/>
      <c r="U37" s="24"/>
      <c r="V37" s="24"/>
    </row>
    <row r="38" spans="1:22" ht="15" customHeight="1">
      <c r="A38" s="9" t="str">
        <f>'Authorized Rev Req'!A53</f>
        <v>AB 32: Cap &amp; Trade/GHG</v>
      </c>
      <c r="B38" s="12"/>
      <c r="C38" s="20" t="str">
        <f>'Authorized Rev Req'!B53</f>
        <v>D.15-10-032/D.18-03-017/SB 1477</v>
      </c>
      <c r="D38" s="19">
        <f>'Authorized Rev Req'!G53</f>
        <v>-270504.88757193903</v>
      </c>
      <c r="E38" s="9" t="str">
        <f>'Authorized Rev Req'!L53</f>
        <v>100% Residential</v>
      </c>
      <c r="F38" s="9" t="s">
        <v>93</v>
      </c>
      <c r="G38" s="19">
        <f>$D38</f>
        <v>-270504.88757193903</v>
      </c>
      <c r="H38" s="19">
        <f>G38</f>
        <v>-270504.88757193903</v>
      </c>
      <c r="I38" s="19">
        <f t="shared" si="6" ref="I38:K43">H38</f>
        <v>-270504.88757193903</v>
      </c>
      <c r="J38" s="19">
        <f t="shared" si="6"/>
        <v>-270504.88757193903</v>
      </c>
      <c r="K38" s="19">
        <f t="shared" si="6"/>
        <v>-270504.88757193903</v>
      </c>
      <c r="L38" s="11" t="s">
        <v>156</v>
      </c>
      <c r="U38" s="24"/>
      <c r="V38" s="24"/>
    </row>
    <row r="39" spans="1:12" ht="15" customHeight="1">
      <c r="A39" s="9" t="str">
        <f>'Authorized Rev Req'!A54</f>
        <v>GHG Operational Costs</v>
      </c>
      <c r="B39" s="12"/>
      <c r="C39" s="20" t="str">
        <f>'Authorized Rev Req'!B54</f>
        <v>D.15-10-032/D.18-03-017</v>
      </c>
      <c r="D39" s="19">
        <f>'Authorized Rev Req'!G54</f>
        <v>11012.448807410014</v>
      </c>
      <c r="E39" s="9" t="str">
        <f>'Authorized Rev Req'!L54</f>
        <v>ECPT </v>
      </c>
      <c r="F39" s="9" t="s">
        <v>160</v>
      </c>
      <c r="G39" s="19">
        <f t="shared" si="7" ref="G39:G49">$D39</f>
        <v>11012.448807410014</v>
      </c>
      <c r="H39" s="19">
        <f t="shared" si="8" ref="H39:I43">G39</f>
        <v>11012.448807410014</v>
      </c>
      <c r="I39" s="19">
        <f t="shared" si="8"/>
        <v>11012.448807410014</v>
      </c>
      <c r="J39" s="19">
        <f t="shared" si="6"/>
        <v>11012.448807410014</v>
      </c>
      <c r="K39" s="19">
        <f t="shared" si="6"/>
        <v>11012.448807410014</v>
      </c>
      <c r="L39" s="11" t="s">
        <v>156</v>
      </c>
    </row>
    <row r="40" spans="1:12" ht="15" customHeight="1">
      <c r="A40" s="9" t="str">
        <f>'Authorized Rev Req'!A55</f>
        <v>GHG Compliance Costs</v>
      </c>
      <c r="B40" s="12"/>
      <c r="C40" s="20" t="str">
        <f>'Authorized Rev Req'!B55</f>
        <v>D.15-10-032/D.18-03-017</v>
      </c>
      <c r="D40" s="19">
        <f>'Authorized Rev Req'!G55</f>
        <v>382062.7849567206</v>
      </c>
      <c r="E40" s="9" t="str">
        <f>'Authorized Rev Req'!L55</f>
        <v>ECPT (excludes Covered Entities 3 yr avg vol)</v>
      </c>
      <c r="F40" s="9" t="s">
        <v>98</v>
      </c>
      <c r="G40" s="19">
        <f t="shared" si="7"/>
        <v>382062.7849567206</v>
      </c>
      <c r="H40" s="19">
        <f t="shared" si="8"/>
        <v>382062.7849567206</v>
      </c>
      <c r="I40" s="19">
        <f t="shared" si="8"/>
        <v>382062.7849567206</v>
      </c>
      <c r="J40" s="19">
        <f t="shared" si="6"/>
        <v>382062.7849567206</v>
      </c>
      <c r="K40" s="19">
        <f t="shared" si="6"/>
        <v>382062.7849567206</v>
      </c>
      <c r="L40" s="11" t="s">
        <v>156</v>
      </c>
    </row>
    <row r="41" spans="1:22" ht="15" customHeight="1">
      <c r="A41" s="9" t="str">
        <f>'Authorized Rev Req'!A56</f>
        <v>CPUC Fee</v>
      </c>
      <c r="C41" s="20" t="str">
        <f>'Authorized Rev Req'!B56</f>
        <v>Preliminary Statement O</v>
      </c>
      <c r="D41" s="19">
        <f>'Authorized Rev Req'!G56</f>
        <v>15129.806556866419</v>
      </c>
      <c r="E41" s="9" t="str">
        <f>'Authorized Rev Req'!L56</f>
        <v>ECPT (reduced EG volumes; excludes WHSL)</v>
      </c>
      <c r="F41" s="9" t="s">
        <v>165</v>
      </c>
      <c r="G41" s="19">
        <f t="shared" si="7"/>
        <v>15129.806556866419</v>
      </c>
      <c r="H41" s="19">
        <f t="shared" si="8"/>
        <v>15129.806556866419</v>
      </c>
      <c r="I41" s="19">
        <f t="shared" si="8"/>
        <v>15129.806556866419</v>
      </c>
      <c r="J41" s="19">
        <f t="shared" si="6"/>
        <v>15129.806556866419</v>
      </c>
      <c r="K41" s="19">
        <f t="shared" si="6"/>
        <v>15129.806556866419</v>
      </c>
      <c r="L41" s="11" t="s">
        <v>156</v>
      </c>
      <c r="T41" s="20"/>
      <c r="U41" s="8"/>
      <c r="V41" s="4"/>
    </row>
    <row r="42" spans="1:22" ht="15" customHeight="1">
      <c r="A42" s="9" t="str">
        <f>'Authorized Rev Req'!A57</f>
        <v>SGIP</v>
      </c>
      <c r="B42" s="12"/>
      <c r="C42" s="20" t="str">
        <f>'Authorized Rev Req'!B57</f>
        <v>SB 700/D.17-04-017</v>
      </c>
      <c r="D42" s="19">
        <f>'Authorized Rev Req'!G57</f>
        <v>12990.138000000001</v>
      </c>
      <c r="E42" s="9" t="str">
        <f>'Authorized Rev Req'!L57</f>
        <v>Direct Benefits - 3 year average</v>
      </c>
      <c r="F42" s="9" t="s">
        <v>166</v>
      </c>
      <c r="G42" s="19">
        <f t="shared" si="7"/>
        <v>12990.138000000001</v>
      </c>
      <c r="H42" s="19">
        <f t="shared" si="8"/>
        <v>12990.138000000001</v>
      </c>
      <c r="I42" s="19">
        <f t="shared" si="8"/>
        <v>12990.138000000001</v>
      </c>
      <c r="J42" s="19">
        <f t="shared" si="6"/>
        <v>12990.138000000001</v>
      </c>
      <c r="K42" s="19">
        <f t="shared" si="6"/>
        <v>12990.138000000001</v>
      </c>
      <c r="L42" s="11" t="s">
        <v>156</v>
      </c>
      <c r="U42" s="8"/>
      <c r="V42" s="4"/>
    </row>
    <row r="43" spans="1:22" ht="15" customHeight="1">
      <c r="A43" s="9" t="str">
        <f>'Authorized Rev Req'!A60</f>
        <v>Energy Efficiency </v>
      </c>
      <c r="C43" s="20" t="str">
        <f>'Authorized Rev Req'!B60</f>
        <v>D.18-05-041/D.15-10-028</v>
      </c>
      <c r="D43" s="19">
        <f>'Authorized Rev Req'!G60</f>
        <v>83628.680440000011</v>
      </c>
      <c r="E43" s="9" t="str">
        <f>'Authorized Rev Req'!L60</f>
        <v>Direct Allocation Method</v>
      </c>
      <c r="F43" s="9" t="s">
        <v>167</v>
      </c>
      <c r="G43" s="19">
        <f t="shared" si="7"/>
        <v>83628.680440000011</v>
      </c>
      <c r="H43" s="19">
        <f t="shared" si="8"/>
        <v>83628.680440000011</v>
      </c>
      <c r="I43" s="19">
        <f t="shared" si="8"/>
        <v>83628.680440000011</v>
      </c>
      <c r="J43" s="19">
        <f t="shared" si="6"/>
        <v>83628.680440000011</v>
      </c>
      <c r="K43" s="19">
        <f t="shared" si="6"/>
        <v>83628.680440000011</v>
      </c>
      <c r="L43" s="11" t="s">
        <v>156</v>
      </c>
      <c r="U43" s="8"/>
      <c r="V43" s="4"/>
    </row>
    <row r="44" spans="1:22" ht="15" customHeight="1">
      <c r="A44" s="9" t="str">
        <f>'Authorized Rev Req'!A61</f>
        <v>Energy Savings Assistance Program (ESA)</v>
      </c>
      <c r="C44" s="20" t="str">
        <f>'Authorized Rev Req'!B61</f>
        <v>D.21-06-015/D.20-12-005</v>
      </c>
      <c r="D44" s="19">
        <f>'Authorized Rev Req'!G61</f>
        <v>80948.739669999995</v>
      </c>
      <c r="E44" s="9" t="str">
        <f>'Authorized Rev Req'!L61</f>
        <v>Direct Allocation Method 100% Residential</v>
      </c>
      <c r="F44" s="9" t="s">
        <v>168</v>
      </c>
      <c r="G44" s="19">
        <f>D44</f>
        <v>80948.739669999995</v>
      </c>
      <c r="H44" s="19">
        <v>81670</v>
      </c>
      <c r="I44" s="19">
        <v>81270.000000000015</v>
      </c>
      <c r="J44" s="19">
        <v>81170</v>
      </c>
      <c r="K44" s="19">
        <v>81170</v>
      </c>
      <c r="L44" s="11" t="s">
        <v>156</v>
      </c>
      <c r="U44" s="8"/>
      <c r="V44" s="4"/>
    </row>
    <row r="45" spans="1:22" ht="15" customHeight="1">
      <c r="A45" s="9" t="str">
        <f>'Authorized Rev Req'!A62</f>
        <v>Research Development and Demonstration</v>
      </c>
      <c r="C45" s="20" t="str">
        <f>'Authorized Rev Req'!B62</f>
        <v>AL 4519-G-A</v>
      </c>
      <c r="D45" s="19">
        <f>'Authorized Rev Req'!G62</f>
        <v>10386.02</v>
      </c>
      <c r="E45" s="9" t="str">
        <f>'Authorized Rev Req'!L62</f>
        <v>ECPT </v>
      </c>
      <c r="F45" s="9" t="s">
        <v>169</v>
      </c>
      <c r="G45" s="19">
        <f t="shared" si="7"/>
        <v>10386.02</v>
      </c>
      <c r="H45" s="19">
        <f t="shared" si="9" ref="H45:K45">G45</f>
        <v>10386.02</v>
      </c>
      <c r="I45" s="19">
        <f t="shared" si="9"/>
        <v>10386.02</v>
      </c>
      <c r="J45" s="19">
        <f t="shared" si="9"/>
        <v>10386.02</v>
      </c>
      <c r="K45" s="19">
        <f t="shared" si="9"/>
        <v>10386.02</v>
      </c>
      <c r="L45" s="11" t="s">
        <v>156</v>
      </c>
      <c r="P45" s="20"/>
      <c r="U45" s="8"/>
      <c r="V45" s="4"/>
    </row>
    <row r="46" spans="1:22" ht="15" customHeight="1">
      <c r="A46" s="9" t="str">
        <f>'Authorized Rev Req'!A63</f>
        <v>CARE Administrative Expense  </v>
      </c>
      <c r="C46" s="20" t="str">
        <f>'Authorized Rev Req'!B63</f>
        <v>D.21-06-015/D.20-12-005</v>
      </c>
      <c r="D46" s="19">
        <f>'Authorized Rev Req'!G63</f>
        <v>2792.32</v>
      </c>
      <c r="E46" s="9" t="str">
        <f>'Authorized Rev Req'!L63</f>
        <v>ECPT (non-CARE)</v>
      </c>
      <c r="F46" s="9" t="s">
        <v>169</v>
      </c>
      <c r="G46" s="19">
        <f>D46</f>
        <v>2792.32</v>
      </c>
      <c r="H46" s="19">
        <v>2990</v>
      </c>
      <c r="I46" s="19">
        <v>3070.0000000000005</v>
      </c>
      <c r="J46" s="19">
        <v>3140</v>
      </c>
      <c r="K46" s="19">
        <v>3140</v>
      </c>
      <c r="L46" s="11" t="s">
        <v>156</v>
      </c>
      <c r="P46" s="20"/>
      <c r="U46" s="8"/>
      <c r="V46" s="4"/>
    </row>
    <row r="47" spans="1:22" ht="15" customHeight="1">
      <c r="A47" s="9" t="str">
        <f>'Authorized Rev Req'!A64</f>
        <v>CARE Shortfall in Rates</v>
      </c>
      <c r="C47" s="20" t="str">
        <f>'Authorized Rev Req'!B64</f>
        <v>AL 4519-G-A</v>
      </c>
      <c r="D47" s="19">
        <f>'Authorized Rev Req'!G64</f>
        <v>0</v>
      </c>
      <c r="E47" s="9" t="str">
        <f>'Authorized Rev Req'!L64</f>
        <v>ECPT (excludes CARE)</v>
      </c>
      <c r="F47" s="9" t="s">
        <v>169</v>
      </c>
      <c r="G47" s="19">
        <f t="shared" si="7"/>
        <v>0</v>
      </c>
      <c r="H47" s="19">
        <f t="shared" si="10" ref="H47:K55">G47</f>
        <v>0</v>
      </c>
      <c r="I47" s="19">
        <f t="shared" si="10"/>
        <v>0</v>
      </c>
      <c r="J47" s="19">
        <f t="shared" si="10"/>
        <v>0</v>
      </c>
      <c r="K47" s="19">
        <f t="shared" si="10"/>
        <v>0</v>
      </c>
      <c r="L47" s="11" t="s">
        <v>156</v>
      </c>
      <c r="U47" s="8"/>
      <c r="V47" s="4"/>
    </row>
    <row r="48" spans="1:22" ht="15" customHeight="1">
      <c r="A48" s="9" t="str">
        <f>'Authorized Rev Req'!A65</f>
        <v>BOE/CPUC Gas Surcharge Administration Costs</v>
      </c>
      <c r="C48" s="20" t="str">
        <f>'Authorized Rev Req'!B65</f>
        <v>AL 4519-G-A</v>
      </c>
      <c r="D48" s="19">
        <f>'Authorized Rev Req'!G65</f>
        <v>449.62799999999999</v>
      </c>
      <c r="E48" s="9" t="str">
        <f>'Authorized Rev Req'!L65</f>
        <v>ECPT </v>
      </c>
      <c r="F48" s="9" t="s">
        <v>169</v>
      </c>
      <c r="G48" s="19">
        <f t="shared" si="7"/>
        <v>449.62799999999999</v>
      </c>
      <c r="H48" s="19">
        <f t="shared" si="10"/>
        <v>449.62799999999999</v>
      </c>
      <c r="I48" s="19">
        <f t="shared" si="10"/>
        <v>449.62799999999999</v>
      </c>
      <c r="J48" s="19">
        <f t="shared" si="10"/>
        <v>449.62799999999999</v>
      </c>
      <c r="K48" s="19">
        <f t="shared" si="10"/>
        <v>449.62799999999999</v>
      </c>
      <c r="L48" s="11" t="s">
        <v>156</v>
      </c>
      <c r="U48" s="8"/>
      <c r="V48" s="4"/>
    </row>
    <row r="49" spans="1:12" ht="15" customHeight="1">
      <c r="A49" s="9" t="str">
        <f>'Authorized Rev Req'!A66</f>
        <v>Marketing, Education &amp; Outreach (ME&amp;O)</v>
      </c>
      <c r="C49" s="20" t="str">
        <f>'Authorized Rev Req'!B66</f>
        <v>D.19-01-005</v>
      </c>
      <c r="D49" s="19">
        <f>'Authorized Rev Req'!G66</f>
        <v>0</v>
      </c>
      <c r="E49" s="9" t="str">
        <f>'Authorized Rev Req'!L66</f>
        <v>ECPT</v>
      </c>
      <c r="F49" s="9" t="s">
        <v>169</v>
      </c>
      <c r="G49" s="19">
        <f t="shared" si="7"/>
        <v>0</v>
      </c>
      <c r="H49" s="19">
        <f t="shared" si="10"/>
        <v>0</v>
      </c>
      <c r="I49" s="19">
        <f t="shared" si="10"/>
        <v>0</v>
      </c>
      <c r="J49" s="19">
        <f t="shared" si="10"/>
        <v>0</v>
      </c>
      <c r="K49" s="19">
        <f t="shared" si="10"/>
        <v>0</v>
      </c>
      <c r="L49" s="11" t="s">
        <v>156</v>
      </c>
    </row>
    <row r="50" spans="1:12" ht="15" customHeight="1">
      <c r="A50" s="9" t="str">
        <f>'Authorized Rev Req'!A71</f>
        <v>Core Capacity</v>
      </c>
      <c r="C50" s="20" t="str">
        <f>'Authorized Rev Req'!B71</f>
        <v>D.19-09-025/Other</v>
      </c>
      <c r="D50" s="19">
        <f>'Authorized Rev Req'!G71</f>
        <v>271723.21125443745</v>
      </c>
      <c r="E50" s="9" t="str">
        <f>'Authorized Rev Req'!L71</f>
        <v>Unadjusted Average Year January</v>
      </c>
      <c r="F50" s="9" t="s">
        <v>170</v>
      </c>
      <c r="G50" s="19">
        <f>D50</f>
        <v>271723.21125443745</v>
      </c>
      <c r="H50" s="19">
        <f>G50</f>
        <v>271723.21125443745</v>
      </c>
      <c r="I50" s="19">
        <f>H50</f>
        <v>271723.21125443745</v>
      </c>
      <c r="J50" s="19">
        <f t="shared" si="10"/>
        <v>271723.21125443745</v>
      </c>
      <c r="K50" s="19">
        <f t="shared" si="10"/>
        <v>271723.21125443745</v>
      </c>
      <c r="L50" s="11" t="s">
        <v>156</v>
      </c>
    </row>
    <row r="51" spans="1:12" ht="15" customHeight="1">
      <c r="A51" s="9" t="s">
        <v>171</v>
      </c>
      <c r="C51" s="20" t="str">
        <f>'Authorized Rev Req'!B71</f>
        <v>D.19-09-025/Other</v>
      </c>
      <c r="D51" s="19">
        <v>245109.08125958475</v>
      </c>
      <c r="E51" s="9" t="str">
        <f>'Authorized Rev Req'!L71</f>
        <v>Unadjusted Average Year January</v>
      </c>
      <c r="F51" s="9" t="s">
        <v>172</v>
      </c>
      <c r="G51" s="19">
        <f>D51</f>
        <v>245109.08125958475</v>
      </c>
      <c r="H51" s="19">
        <f>G51</f>
        <v>245109.08125958475</v>
      </c>
      <c r="I51" s="19">
        <f t="shared" si="11" ref="I51:I52">H51</f>
        <v>245109.08125958475</v>
      </c>
      <c r="J51" s="19">
        <f t="shared" si="10"/>
        <v>245109.08125958475</v>
      </c>
      <c r="K51" s="19">
        <f t="shared" si="10"/>
        <v>245109.08125958475</v>
      </c>
      <c r="L51" s="11" t="s">
        <v>156</v>
      </c>
    </row>
    <row r="52" spans="1:16" ht="15" customHeight="1">
      <c r="A52" s="9" t="s">
        <v>173</v>
      </c>
      <c r="C52" s="20" t="str">
        <f>'Authorized Rev Req'!B72</f>
        <v>D. 97-10-065</v>
      </c>
      <c r="D52" s="19">
        <f>'Authorized Rev Req'!G72-D51</f>
        <v>801585.00970100251</v>
      </c>
      <c r="E52" s="9" t="str">
        <f>'Authorized Rev Req'!L72</f>
        <v>Core - ECPT</v>
      </c>
      <c r="F52" s="9" t="s">
        <v>172</v>
      </c>
      <c r="G52" s="19">
        <f>D52</f>
        <v>801585.00970100251</v>
      </c>
      <c r="H52" s="19">
        <f>G52</f>
        <v>801585.00970100251</v>
      </c>
      <c r="I52" s="19">
        <f t="shared" si="11"/>
        <v>801585.00970100251</v>
      </c>
      <c r="J52" s="19">
        <f t="shared" si="10"/>
        <v>801585.00970100251</v>
      </c>
      <c r="K52" s="19">
        <f t="shared" si="10"/>
        <v>801585.00970100251</v>
      </c>
      <c r="L52" s="11" t="s">
        <v>156</v>
      </c>
      <c r="M52" s="20"/>
      <c r="P52" s="20"/>
    </row>
    <row r="53" spans="1:12" ht="15">
      <c r="A53" s="9" t="str">
        <f>'Authorized Rev Req'!A73</f>
        <v>Core Storage</v>
      </c>
      <c r="C53" s="20" t="str">
        <f>'Authorized Rev Req'!B73</f>
        <v>D. 19-09-025</v>
      </c>
      <c r="D53" s="19">
        <f>'Authorized Rev Req'!G73</f>
        <v>74376.870726632304</v>
      </c>
      <c r="E53" s="9" t="str">
        <f>'Authorized Rev Req'!L73</f>
        <v>Unadjusted Cold Year Winter Season</v>
      </c>
      <c r="F53" s="9" t="s">
        <v>174</v>
      </c>
      <c r="G53" s="19">
        <f>D53</f>
        <v>74376.870726632304</v>
      </c>
      <c r="H53" s="19">
        <f>G53</f>
        <v>74376.870726632304</v>
      </c>
      <c r="I53" s="19">
        <f>H53</f>
        <v>74376.870726632304</v>
      </c>
      <c r="J53" s="19">
        <f t="shared" si="10"/>
        <v>74376.870726632304</v>
      </c>
      <c r="K53" s="19">
        <f t="shared" si="10"/>
        <v>74376.870726632304</v>
      </c>
      <c r="L53" s="11" t="s">
        <v>156</v>
      </c>
    </row>
    <row r="54" spans="1:13" ht="15">
      <c r="A54" s="9" t="str">
        <f>'Authorized Rev Req'!A74</f>
        <v>Core Brokerage Fee</v>
      </c>
      <c r="C54" s="20" t="str">
        <f>'Authorized Rev Req'!B74</f>
        <v>GCAP D.19-10-036</v>
      </c>
      <c r="D54" s="19">
        <f>'Authorized Rev Req'!G74</f>
        <v>5332.41159785332</v>
      </c>
      <c r="E54" s="9" t="str">
        <f>'Authorized Rev Req'!L74</f>
        <v>ECPT (Core only)</v>
      </c>
      <c r="F54" s="9" t="s">
        <v>172</v>
      </c>
      <c r="G54" s="19">
        <f>$D54</f>
        <v>5332.41159785332</v>
      </c>
      <c r="H54" s="19">
        <f>G54</f>
        <v>5332.41159785332</v>
      </c>
      <c r="I54" s="19">
        <f t="shared" si="12" ref="I54:I55">H54</f>
        <v>5332.41159785332</v>
      </c>
      <c r="J54" s="19">
        <f t="shared" si="10"/>
        <v>5332.41159785332</v>
      </c>
      <c r="K54" s="19">
        <f t="shared" si="10"/>
        <v>5332.41159785332</v>
      </c>
      <c r="L54" s="11" t="s">
        <v>156</v>
      </c>
      <c r="M54" s="20"/>
    </row>
    <row r="55" spans="1:13" ht="15">
      <c r="A55" s="9" t="str">
        <f>'Authorized Rev Req'!A75</f>
        <v>Core Brokerage Fee Credit</v>
      </c>
      <c r="C55" s="20" t="str">
        <f>'Authorized Rev Req'!B75</f>
        <v>GCAP D.19-10-036</v>
      </c>
      <c r="D55" s="19">
        <f>'Authorized Rev Req'!G75</f>
        <v>-5332.41159785332</v>
      </c>
      <c r="E55" s="9" t="str">
        <f>'Authorized Rev Req'!L75</f>
        <v>ECPT (Core only)</v>
      </c>
      <c r="F55" s="9" t="s">
        <v>57</v>
      </c>
      <c r="G55" s="19">
        <f>D55</f>
        <v>-5332.41159785332</v>
      </c>
      <c r="H55" s="19">
        <f>G55</f>
        <v>-5332.41159785332</v>
      </c>
      <c r="I55" s="19">
        <f t="shared" si="12"/>
        <v>-5332.41159785332</v>
      </c>
      <c r="J55" s="19">
        <f t="shared" si="10"/>
        <v>-5332.41159785332</v>
      </c>
      <c r="K55" s="19">
        <f t="shared" si="10"/>
        <v>-5332.41159785332</v>
      </c>
      <c r="L55" s="11" t="s">
        <v>156</v>
      </c>
      <c r="M55" s="20"/>
    </row>
    <row r="56" spans="3:11" ht="15">
      <c r="C56" s="21" t="s">
        <v>175</v>
      </c>
      <c r="D56" s="19"/>
      <c r="G56" s="5"/>
      <c r="H56" s="5"/>
      <c r="I56" s="5"/>
      <c r="J56" s="5"/>
      <c r="K56" s="5"/>
    </row>
    <row r="57" spans="3:13" ht="15">
      <c r="C57" s="11"/>
      <c r="D57" s="19"/>
      <c r="G57" s="5"/>
      <c r="H57" s="5"/>
      <c r="I57" s="5"/>
      <c r="J57" s="5"/>
      <c r="K57" s="5"/>
      <c r="M57" s="20"/>
    </row>
    <row r="58" spans="3:13" ht="15">
      <c r="C58" s="11"/>
      <c r="D58" s="19"/>
      <c r="G58" s="5"/>
      <c r="H58" s="5"/>
      <c r="I58" s="5"/>
      <c r="J58" s="5"/>
      <c r="K58" s="5"/>
      <c r="M58" s="20"/>
    </row>
    <row r="59" spans="1:13" ht="15">
      <c r="A59" s="20"/>
      <c r="C59" s="20"/>
      <c r="D59" s="7"/>
      <c r="G59" s="7"/>
      <c r="H59" s="24"/>
      <c r="I59" s="7"/>
      <c r="J59" s="7"/>
      <c r="K59" s="7"/>
      <c r="M59" s="20"/>
    </row>
    <row r="60" spans="1:13" ht="15">
      <c r="A60" s="25" t="s">
        <v>176</v>
      </c>
      <c r="C60" s="20"/>
      <c r="D60" s="7"/>
      <c r="G60" s="7"/>
      <c r="H60" s="24"/>
      <c r="I60" s="7"/>
      <c r="J60" s="7"/>
      <c r="K60" s="7"/>
      <c r="M60" s="20"/>
    </row>
    <row r="61" spans="1:14" ht="15">
      <c r="A61" s="20" t="s">
        <v>12</v>
      </c>
      <c r="C61" s="20"/>
      <c r="D61" s="19">
        <f>'Authorized Rev Req'!G22+'Authorized Rev Req'!G26+'Authorized Rev Req'!G40+'Authorized Rev Req'!G41+'Authorized Rev Req'!G42+'Authorized Rev Req'!G43+'Authorized Rev Req'!G44+'Authorized Rev Req'!G58</f>
        <v>193272.13612444027</v>
      </c>
      <c r="F61" s="9" t="s">
        <v>12</v>
      </c>
      <c r="G61" s="5">
        <f>D61</f>
        <v>193272.13612444027</v>
      </c>
      <c r="H61" s="5">
        <f>G61</f>
        <v>193272.13612444027</v>
      </c>
      <c r="I61" s="5">
        <f t="shared" si="13" ref="I61:K66">H61</f>
        <v>193272.13612444027</v>
      </c>
      <c r="J61" s="5">
        <f t="shared" si="13"/>
        <v>193272.13612444027</v>
      </c>
      <c r="K61" s="5">
        <f t="shared" si="13"/>
        <v>193272.13612444027</v>
      </c>
      <c r="L61" s="11" t="s">
        <v>156</v>
      </c>
      <c r="N61" s="11"/>
    </row>
    <row r="62" spans="1:14" ht="15">
      <c r="A62" s="20" t="s">
        <v>27</v>
      </c>
      <c r="C62" s="20"/>
      <c r="D62" s="19">
        <f>'Authorized Rev Req'!G20+'Authorized Rev Req'!G21+'Authorized Rev Req'!G23+'Authorized Rev Req'!G24+'Authorized Rev Req'!G25+'Authorized Rev Req'!G27+'Authorized Rev Req'!G28+'Authorized Rev Req'!G29+'Authorized Rev Req'!G30+'Authorized Rev Req'!G31+'Authorized Rev Req'!G32+'Authorized Rev Req'!G36+'Authorized Rev Req'!G37+'Authorized Rev Req'!G38+'Authorized Rev Req'!G39+'Authorized Rev Req'!G45+'Authorized Rev Req'!G46+'Authorized Rev Req'!G49</f>
        <v>85702.357280904529</v>
      </c>
      <c r="E62" s="20"/>
      <c r="F62" s="9" t="s">
        <v>160</v>
      </c>
      <c r="G62" s="5">
        <f t="shared" si="14" ref="G62:G66">D62</f>
        <v>85702.357280904529</v>
      </c>
      <c r="H62" s="5">
        <f t="shared" si="15" ref="H62:I66">G62</f>
        <v>85702.357280904529</v>
      </c>
      <c r="I62" s="5">
        <f t="shared" si="15"/>
        <v>85702.357280904529</v>
      </c>
      <c r="J62" s="5">
        <f t="shared" si="13"/>
        <v>85702.357280904529</v>
      </c>
      <c r="K62" s="5">
        <f t="shared" si="13"/>
        <v>85702.357280904529</v>
      </c>
      <c r="L62" s="11" t="s">
        <v>156</v>
      </c>
      <c r="N62" s="11"/>
    </row>
    <row r="63" spans="1:14" ht="15">
      <c r="A63" s="20" t="s">
        <v>177</v>
      </c>
      <c r="C63" s="20"/>
      <c r="D63" s="19">
        <f>'Authorized Rev Req'!G67+'Authorized Rev Req'!G68+'Authorized Rev Req'!G69+'Authorized Rev Req'!G70+'Authorized Rev Req'!G59</f>
        <v>27906.482804248284</v>
      </c>
      <c r="E63" s="20"/>
      <c r="F63" s="9" t="s">
        <v>169</v>
      </c>
      <c r="G63" s="5">
        <f t="shared" si="14"/>
        <v>27906.482804248284</v>
      </c>
      <c r="H63" s="5">
        <f t="shared" si="15"/>
        <v>27906.482804248284</v>
      </c>
      <c r="I63" s="5">
        <f t="shared" si="15"/>
        <v>27906.482804248284</v>
      </c>
      <c r="J63" s="5">
        <f t="shared" si="13"/>
        <v>27906.482804248284</v>
      </c>
      <c r="K63" s="5">
        <f t="shared" si="13"/>
        <v>27906.482804248284</v>
      </c>
      <c r="L63" s="11" t="s">
        <v>156</v>
      </c>
      <c r="N63" s="11"/>
    </row>
    <row r="64" spans="1:14" ht="15">
      <c r="A64" s="9" t="s">
        <v>56</v>
      </c>
      <c r="C64" s="20"/>
      <c r="D64" s="19">
        <f>'Authorized Rev Req'!G33</f>
        <v>25177.24247323885</v>
      </c>
      <c r="E64" s="20"/>
      <c r="F64" s="9" t="s">
        <v>57</v>
      </c>
      <c r="G64" s="5">
        <f t="shared" si="14"/>
        <v>25177.24247323885</v>
      </c>
      <c r="H64" s="5">
        <f t="shared" si="15"/>
        <v>25177.24247323885</v>
      </c>
      <c r="I64" s="5">
        <f t="shared" si="15"/>
        <v>25177.24247323885</v>
      </c>
      <c r="J64" s="5">
        <f t="shared" si="13"/>
        <v>25177.24247323885</v>
      </c>
      <c r="K64" s="5">
        <f t="shared" si="13"/>
        <v>25177.24247323885</v>
      </c>
      <c r="L64" s="11" t="s">
        <v>156</v>
      </c>
      <c r="N64" s="11"/>
    </row>
    <row r="65" spans="1:14" ht="15">
      <c r="A65" s="9" t="s">
        <v>58</v>
      </c>
      <c r="C65" s="20"/>
      <c r="D65" s="19">
        <f>'Authorized Rev Req'!G34</f>
        <v>5986.94278812019</v>
      </c>
      <c r="E65" s="20"/>
      <c r="F65" s="9" t="s">
        <v>160</v>
      </c>
      <c r="G65" s="5">
        <f t="shared" si="14"/>
        <v>5986.94278812019</v>
      </c>
      <c r="H65" s="5">
        <f t="shared" si="15"/>
        <v>5986.94278812019</v>
      </c>
      <c r="I65" s="5">
        <f t="shared" si="15"/>
        <v>5986.94278812019</v>
      </c>
      <c r="J65" s="5">
        <f t="shared" si="13"/>
        <v>5986.94278812019</v>
      </c>
      <c r="K65" s="5">
        <f t="shared" si="13"/>
        <v>5986.94278812019</v>
      </c>
      <c r="L65" s="11" t="s">
        <v>156</v>
      </c>
      <c r="N65" s="11"/>
    </row>
    <row r="66" spans="1:14" ht="15">
      <c r="A66" s="9" t="s">
        <v>60</v>
      </c>
      <c r="C66" s="19"/>
      <c r="D66" s="19">
        <f>'Authorized Rev Req'!G35</f>
        <v>6148.885016096192</v>
      </c>
      <c r="E66" s="20"/>
      <c r="F66" s="9" t="s">
        <v>159</v>
      </c>
      <c r="G66" s="5">
        <f t="shared" si="14"/>
        <v>6148.885016096192</v>
      </c>
      <c r="H66" s="5">
        <f t="shared" si="15"/>
        <v>6148.885016096192</v>
      </c>
      <c r="I66" s="5">
        <f t="shared" si="15"/>
        <v>6148.885016096192</v>
      </c>
      <c r="J66" s="5">
        <f t="shared" si="13"/>
        <v>6148.885016096192</v>
      </c>
      <c r="K66" s="5">
        <f t="shared" si="13"/>
        <v>6148.885016096192</v>
      </c>
      <c r="L66" s="11" t="s">
        <v>156</v>
      </c>
      <c r="N66" s="11"/>
    </row>
    <row r="67" spans="1:14" ht="15">
      <c r="A67" s="20"/>
      <c r="C67" s="19"/>
      <c r="D67" s="19"/>
      <c r="E67" s="20"/>
      <c r="G67" s="5"/>
      <c r="H67" s="5"/>
      <c r="I67" s="5"/>
      <c r="J67" s="5"/>
      <c r="K67" s="5"/>
      <c r="N67" s="11"/>
    </row>
    <row r="68" spans="1:14" ht="15">
      <c r="A68" s="20"/>
      <c r="C68" s="20"/>
      <c r="D68" s="5"/>
      <c r="G68" s="7"/>
      <c r="H68" s="24"/>
      <c r="I68" s="7"/>
      <c r="J68" s="7"/>
      <c r="K68" s="7"/>
      <c r="M68" s="20"/>
      <c r="N68" s="11"/>
    </row>
    <row r="69" spans="1:14" ht="15">
      <c r="A69" s="12"/>
      <c r="D69" s="5"/>
      <c r="G69" s="7"/>
      <c r="H69" s="7"/>
      <c r="I69" s="7"/>
      <c r="J69" s="7"/>
      <c r="K69" s="7"/>
      <c r="M69" s="20"/>
      <c r="N69" s="11"/>
    </row>
    <row r="70" spans="4:14" ht="15">
      <c r="D70" s="19"/>
      <c r="G70" s="5"/>
      <c r="H70" s="5"/>
      <c r="I70" s="5"/>
      <c r="J70" s="5"/>
      <c r="K70" s="5"/>
      <c r="M70" s="20"/>
      <c r="N70" s="11"/>
    </row>
    <row r="71" spans="1:14" ht="15">
      <c r="A71" s="20"/>
      <c r="D71" s="19"/>
      <c r="G71" s="5"/>
      <c r="H71" s="5"/>
      <c r="I71" s="5"/>
      <c r="J71" s="5"/>
      <c r="K71" s="5"/>
      <c r="N71" s="11"/>
    </row>
    <row r="72" spans="4:14" ht="15">
      <c r="D72" s="5"/>
      <c r="N72" s="11"/>
    </row>
    <row r="73" spans="1:14" ht="15.75" thickBot="1">
      <c r="A73" s="12" t="s">
        <v>178</v>
      </c>
      <c r="D73" s="26">
        <f>SUM(D10:D71)</f>
        <v>5646065.1223187074</v>
      </c>
      <c r="G73" s="26">
        <f>SUM(G10:G71)</f>
        <v>5646065.1223187074</v>
      </c>
      <c r="H73" s="26">
        <f>SUM(H10:H71)</f>
        <v>5615607.5369909629</v>
      </c>
      <c r="I73" s="26">
        <f>SUM(I10:I71)</f>
        <v>5615287.5369909629</v>
      </c>
      <c r="J73" s="26">
        <f>SUM(J10:J71)</f>
        <v>5615257.5369909629</v>
      </c>
      <c r="K73" s="26">
        <f>SUM(K10:K71)</f>
        <v>5615257.5369909629</v>
      </c>
      <c r="L73" s="9"/>
      <c r="N73" s="11"/>
    </row>
    <row r="74" spans="4:11" ht="15.75" thickTop="1">
      <c r="D74" s="24"/>
      <c r="G74" s="24"/>
      <c r="H74" s="24"/>
      <c r="I74" s="24"/>
      <c r="J74" s="24"/>
      <c r="K74" s="24"/>
    </row>
    <row r="75" spans="4:7" ht="30.75" customHeight="1">
      <c r="D75" s="24"/>
      <c r="G75" s="24"/>
    </row>
    <row r="76" spans="1:20" ht="15.75">
      <c r="A76" s="64" t="s">
        <v>179</v>
      </c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27"/>
      <c r="T76" s="12" t="s">
        <v>180</v>
      </c>
    </row>
    <row r="77" spans="1:25" ht="75">
      <c r="A77" s="18" t="s">
        <v>4</v>
      </c>
      <c r="B77" s="18" t="s">
        <v>149</v>
      </c>
      <c r="C77" s="28" t="s">
        <v>181</v>
      </c>
      <c r="D77" s="28" t="s">
        <v>182</v>
      </c>
      <c r="E77" s="28" t="s">
        <v>183</v>
      </c>
      <c r="F77" s="17" t="s">
        <v>184</v>
      </c>
      <c r="G77" s="63" t="s">
        <v>185</v>
      </c>
      <c r="H77" s="63"/>
      <c r="I77" s="63"/>
      <c r="J77" s="63"/>
      <c r="K77" s="63"/>
      <c r="L77" s="28" t="s">
        <v>154</v>
      </c>
      <c r="M77" s="63" t="s">
        <v>186</v>
      </c>
      <c r="N77" s="63"/>
      <c r="O77" s="63"/>
      <c r="P77" s="63"/>
      <c r="Q77" s="63"/>
      <c r="R77" s="29" t="s">
        <v>187</v>
      </c>
      <c r="U77" s="18">
        <f>U9</f>
        <v>2023</v>
      </c>
      <c r="V77" s="18">
        <f t="shared" si="16" ref="V77:Y77">V9</f>
        <v>2024</v>
      </c>
      <c r="W77" s="18">
        <f t="shared" si="16"/>
        <v>2025</v>
      </c>
      <c r="X77" s="18">
        <f t="shared" si="16"/>
        <v>2026</v>
      </c>
      <c r="Y77" s="18">
        <f t="shared" si="16"/>
        <v>2027</v>
      </c>
    </row>
    <row r="78" spans="1:25" ht="15">
      <c r="A78" s="12" t="s">
        <v>9</v>
      </c>
      <c r="C78" s="30"/>
      <c r="D78" s="30"/>
      <c r="E78" s="30"/>
      <c r="F78" s="30"/>
      <c r="G78" s="9">
        <f>G$9</f>
        <v>2023</v>
      </c>
      <c r="H78" s="9">
        <f t="shared" si="17" ref="H78:K78">H$9</f>
        <v>2024</v>
      </c>
      <c r="I78" s="9">
        <f t="shared" si="17"/>
        <v>2025</v>
      </c>
      <c r="J78" s="9">
        <f t="shared" si="17"/>
        <v>2026</v>
      </c>
      <c r="K78" s="9">
        <f t="shared" si="17"/>
        <v>2027</v>
      </c>
      <c r="L78" s="9"/>
      <c r="M78" s="9">
        <f>G$9</f>
        <v>2023</v>
      </c>
      <c r="N78" s="9">
        <f t="shared" si="18" ref="N78:Q78">H$9</f>
        <v>2024</v>
      </c>
      <c r="O78" s="9">
        <f t="shared" si="18"/>
        <v>2025</v>
      </c>
      <c r="P78" s="9">
        <f t="shared" si="18"/>
        <v>2026</v>
      </c>
      <c r="Q78" s="9">
        <f t="shared" si="18"/>
        <v>2027</v>
      </c>
      <c r="R78" s="31"/>
      <c r="T78" s="9" t="str">
        <f t="shared" si="19" ref="T78:T99">T10</f>
        <v>100% Residential</v>
      </c>
      <c r="U78" s="4">
        <f>SUMIFS(M$79:M$107,$F$79:$F$107,$T78,$R$79:$R$107,"Y")+U10</f>
        <v>0</v>
      </c>
      <c r="V78" s="4">
        <f t="shared" si="20" ref="V78:Y93">SUMIFS(N$79:N$107,$F$79:$F$107,$T78,$R$79:$R$107,"Y")+V10</f>
        <v>0</v>
      </c>
      <c r="W78" s="4">
        <f t="shared" si="20"/>
        <v>0</v>
      </c>
      <c r="X78" s="4">
        <f t="shared" si="20"/>
        <v>0</v>
      </c>
      <c r="Y78" s="4">
        <f t="shared" si="20"/>
        <v>0</v>
      </c>
    </row>
    <row r="79" spans="3:26" ht="15">
      <c r="C79" s="32"/>
      <c r="D79" s="19"/>
      <c r="E79" s="30"/>
      <c r="G79" s="5"/>
      <c r="H79" s="5"/>
      <c r="I79" s="5"/>
      <c r="J79" s="5"/>
      <c r="K79" s="5"/>
      <c r="M79" s="5"/>
      <c r="N79" s="5"/>
      <c r="O79" s="5"/>
      <c r="P79" s="5"/>
      <c r="Q79" s="5"/>
      <c r="R79" s="33"/>
      <c r="T79" s="9" t="str">
        <f t="shared" si="19"/>
        <v>Core - Distribution</v>
      </c>
      <c r="U79" s="4">
        <f>SUMIFS(M$79:M$107,$F$79:$F$107,$T79,$R$79:$R$107,"Y")+U11</f>
        <v>0</v>
      </c>
      <c r="V79" s="4">
        <f t="shared" si="20"/>
        <v>0</v>
      </c>
      <c r="W79" s="4">
        <f t="shared" si="20"/>
        <v>0</v>
      </c>
      <c r="X79" s="4">
        <f t="shared" si="20"/>
        <v>0</v>
      </c>
      <c r="Y79" s="4">
        <f>SUMIFS(Q$79:Q$107,$F$79:$F$107,$T79,$R$79:$R$107,"Y")+Y11</f>
        <v>0</v>
      </c>
      <c r="Z79" s="20"/>
    </row>
    <row r="80" spans="1:25" ht="15">
      <c r="A80" s="9" t="s">
        <v>188</v>
      </c>
      <c r="B80" s="9" t="s">
        <v>189</v>
      </c>
      <c r="C80" s="32" t="s">
        <v>190</v>
      </c>
      <c r="D80" s="19">
        <f>G80</f>
        <v>9316</v>
      </c>
      <c r="E80" s="30" t="s">
        <v>27</v>
      </c>
      <c r="F80" s="9" t="s">
        <v>160</v>
      </c>
      <c r="G80" s="5">
        <v>9316</v>
      </c>
      <c r="H80" s="5">
        <v>9316</v>
      </c>
      <c r="I80" s="5">
        <v>0</v>
      </c>
      <c r="J80" s="5">
        <v>0</v>
      </c>
      <c r="K80" s="5">
        <v>0</v>
      </c>
      <c r="L80" s="34" t="s">
        <v>162</v>
      </c>
      <c r="M80" s="5">
        <f t="shared" si="21" ref="M80:M81">G80</f>
        <v>9316</v>
      </c>
      <c r="N80" s="5">
        <f>H80</f>
        <v>9316</v>
      </c>
      <c r="O80" s="5">
        <f>I80</f>
        <v>0</v>
      </c>
      <c r="P80" s="5">
        <f t="shared" si="22" ref="P80:Q81">J80</f>
        <v>0</v>
      </c>
      <c r="Q80" s="5">
        <f t="shared" si="22"/>
        <v>0</v>
      </c>
      <c r="R80" s="33" t="s">
        <v>15</v>
      </c>
      <c r="T80" s="9" t="str">
        <f t="shared" si="19"/>
        <v>Distribution</v>
      </c>
      <c r="U80" s="4">
        <f t="shared" si="23" ref="U80:Y95">SUMIFS(M$79:M$107,$F$79:$F$107,$T80,$R$79:$R$107,"Y")+U12</f>
        <v>0</v>
      </c>
      <c r="V80" s="4">
        <f>SUMIFS(N$79:N$107,$F$79:$F$107,$T80,$R$79:$R$107,"Y")+V12</f>
        <v>10082.449463517871</v>
      </c>
      <c r="W80" s="4">
        <f t="shared" si="20"/>
        <v>10082.449463517871</v>
      </c>
      <c r="X80" s="4">
        <f t="shared" si="20"/>
        <v>10082.449463517871</v>
      </c>
      <c r="Y80" s="4">
        <f>SUMIFS(Q$79:Q$107,$F$79:$F$107,$T80,$R$79:$R$107,"Y")+Y12</f>
        <v>10082.449463517871</v>
      </c>
    </row>
    <row r="81" spans="1:26" ht="15">
      <c r="A81" s="9" t="s">
        <v>191</v>
      </c>
      <c r="B81" s="9" t="s">
        <v>192</v>
      </c>
      <c r="C81" s="32" t="s">
        <v>193</v>
      </c>
      <c r="D81" s="19">
        <f>G81</f>
        <v>27084</v>
      </c>
      <c r="E81" s="30" t="s">
        <v>27</v>
      </c>
      <c r="F81" s="9" t="s">
        <v>160</v>
      </c>
      <c r="G81" s="5">
        <v>27084</v>
      </c>
      <c r="H81" s="5">
        <v>27084</v>
      </c>
      <c r="I81" s="5">
        <v>27084</v>
      </c>
      <c r="J81" s="5">
        <v>0</v>
      </c>
      <c r="K81" s="5">
        <v>0</v>
      </c>
      <c r="L81" s="34" t="s">
        <v>194</v>
      </c>
      <c r="M81" s="5">
        <f t="shared" si="21"/>
        <v>27084</v>
      </c>
      <c r="N81" s="5">
        <f>H81</f>
        <v>27084</v>
      </c>
      <c r="O81" s="5">
        <f>I81</f>
        <v>27084</v>
      </c>
      <c r="P81" s="5">
        <f t="shared" si="22"/>
        <v>0</v>
      </c>
      <c r="Q81" s="5">
        <f t="shared" si="22"/>
        <v>0</v>
      </c>
      <c r="R81" s="33" t="s">
        <v>15</v>
      </c>
      <c r="T81" s="9" t="str">
        <f t="shared" si="19"/>
        <v>ECPT - ALL</v>
      </c>
      <c r="U81" s="4">
        <f t="shared" si="23"/>
        <v>0</v>
      </c>
      <c r="V81" s="4">
        <f t="shared" si="20"/>
        <v>-41458.975121262774</v>
      </c>
      <c r="W81" s="4">
        <f t="shared" si="20"/>
        <v>-41458.975121262774</v>
      </c>
      <c r="X81" s="4">
        <f t="shared" si="20"/>
        <v>-41458.975121262774</v>
      </c>
      <c r="Y81" s="4">
        <f t="shared" si="20"/>
        <v>-41458.975121262774</v>
      </c>
      <c r="Z81" s="20"/>
    </row>
    <row r="82" spans="1:25" ht="15">
      <c r="A82" s="9" t="s">
        <v>195</v>
      </c>
      <c r="B82" s="9" t="s">
        <v>196</v>
      </c>
      <c r="C82" s="32" t="s">
        <v>193</v>
      </c>
      <c r="D82" s="19">
        <f t="shared" si="24" ref="D82:D90">G82</f>
        <v>2940839.404610035</v>
      </c>
      <c r="E82" s="30" t="s">
        <v>12</v>
      </c>
      <c r="F82" s="9" t="s">
        <v>12</v>
      </c>
      <c r="G82" s="5">
        <v>2940839.404610035</v>
      </c>
      <c r="H82" s="5">
        <v>3193578.6179525605</v>
      </c>
      <c r="I82" s="5">
        <v>3503263.617915771</v>
      </c>
      <c r="J82" s="5">
        <v>3819060.8029083689</v>
      </c>
      <c r="K82" s="5">
        <v>3819060.8029083689</v>
      </c>
      <c r="L82" s="11" t="s">
        <v>156</v>
      </c>
      <c r="M82" s="5">
        <f>G82-G10</f>
        <v>719454.56794575555</v>
      </c>
      <c r="N82" s="5">
        <f>H82-H10</f>
        <v>972193.78128828108</v>
      </c>
      <c r="O82" s="5">
        <f>I82-I10</f>
        <v>1281878.7812514915</v>
      </c>
      <c r="P82" s="5">
        <f>J82-J10</f>
        <v>1597675.9662440894</v>
      </c>
      <c r="Q82" s="5">
        <f>K82-K10</f>
        <v>1597675.9662440894</v>
      </c>
      <c r="R82" s="33" t="s">
        <v>15</v>
      </c>
      <c r="T82" s="9" t="str">
        <f t="shared" si="19"/>
        <v>ECPT - Core only</v>
      </c>
      <c r="U82" s="4">
        <f t="shared" si="23"/>
        <v>0</v>
      </c>
      <c r="V82" s="4">
        <f t="shared" si="20"/>
        <v>0</v>
      </c>
      <c r="W82" s="4">
        <f t="shared" si="20"/>
        <v>0</v>
      </c>
      <c r="X82" s="4">
        <f t="shared" si="20"/>
        <v>0</v>
      </c>
      <c r="Y82" s="4">
        <f t="shared" si="20"/>
        <v>0</v>
      </c>
    </row>
    <row r="83" spans="1:25" ht="15">
      <c r="A83" s="9" t="s">
        <v>197</v>
      </c>
      <c r="B83" s="9" t="s">
        <v>196</v>
      </c>
      <c r="C83" s="32" t="s">
        <v>193</v>
      </c>
      <c r="D83" s="19">
        <f t="shared" si="24"/>
        <v>988785.98532972066</v>
      </c>
      <c r="E83" s="9" t="s">
        <v>30</v>
      </c>
      <c r="F83" s="9" t="s">
        <v>158</v>
      </c>
      <c r="G83" s="19">
        <v>988785.98532972066</v>
      </c>
      <c r="H83" s="19">
        <v>1044608.7961588361</v>
      </c>
      <c r="I83" s="19">
        <v>1117637.2661759846</v>
      </c>
      <c r="J83" s="19">
        <v>1190165.9301297623</v>
      </c>
      <c r="K83" s="19">
        <v>1190165.9301297623</v>
      </c>
      <c r="L83" s="11" t="s">
        <v>156</v>
      </c>
      <c r="M83" s="5">
        <f t="shared" si="25" ref="M83:Q86">G83-G19</f>
        <v>321764.23557991744</v>
      </c>
      <c r="N83" s="5">
        <f t="shared" si="25"/>
        <v>377587.04640903289</v>
      </c>
      <c r="O83" s="5">
        <f t="shared" si="25"/>
        <v>450615.51642618142</v>
      </c>
      <c r="P83" s="5">
        <f t="shared" si="25"/>
        <v>523144.18037995906</v>
      </c>
      <c r="Q83" s="5">
        <f t="shared" si="25"/>
        <v>523144.18037995906</v>
      </c>
      <c r="R83" s="33" t="s">
        <v>15</v>
      </c>
      <c r="T83" s="9" t="str">
        <f t="shared" si="19"/>
        <v>ECPT - Noncore only</v>
      </c>
      <c r="U83" s="4">
        <f t="shared" si="23"/>
        <v>0</v>
      </c>
      <c r="V83" s="4">
        <f t="shared" si="20"/>
        <v>0</v>
      </c>
      <c r="W83" s="4">
        <f t="shared" si="20"/>
        <v>0</v>
      </c>
      <c r="X83" s="4">
        <f t="shared" si="20"/>
        <v>0</v>
      </c>
      <c r="Y83" s="4">
        <f t="shared" si="20"/>
        <v>0</v>
      </c>
    </row>
    <row r="84" spans="1:25" ht="15">
      <c r="A84" s="9" t="s">
        <v>198</v>
      </c>
      <c r="B84" s="9" t="s">
        <v>196</v>
      </c>
      <c r="C84" s="32" t="s">
        <v>193</v>
      </c>
      <c r="D84" s="19">
        <f t="shared" si="24"/>
        <v>451158.07533101045</v>
      </c>
      <c r="F84" s="9" t="s">
        <v>159</v>
      </c>
      <c r="G84" s="19">
        <v>451158.07533101045</v>
      </c>
      <c r="H84" s="19">
        <v>477821.61780805531</v>
      </c>
      <c r="I84" s="19">
        <v>511371.94127539528</v>
      </c>
      <c r="J84" s="19">
        <v>545168.6860153107</v>
      </c>
      <c r="K84" s="19">
        <v>545168.6860153107</v>
      </c>
      <c r="L84" s="11" t="s">
        <v>156</v>
      </c>
      <c r="M84" s="5">
        <f t="shared" si="25"/>
        <v>165392.19255111186</v>
      </c>
      <c r="N84" s="5">
        <f t="shared" si="25"/>
        <v>192055.73502815672</v>
      </c>
      <c r="O84" s="5">
        <f t="shared" si="25"/>
        <v>225606.05849549669</v>
      </c>
      <c r="P84" s="5">
        <f t="shared" si="25"/>
        <v>259402.80323541211</v>
      </c>
      <c r="Q84" s="5">
        <f t="shared" si="25"/>
        <v>259402.80323541211</v>
      </c>
      <c r="R84" s="33" t="s">
        <v>15</v>
      </c>
      <c r="T84" s="9" t="str">
        <f t="shared" si="19"/>
        <v>ECPT - 50% Core / 50% Noncore</v>
      </c>
      <c r="U84" s="4">
        <f t="shared" si="23"/>
        <v>0</v>
      </c>
      <c r="V84" s="4">
        <f t="shared" si="20"/>
        <v>0</v>
      </c>
      <c r="W84" s="4">
        <f t="shared" si="20"/>
        <v>0</v>
      </c>
      <c r="X84" s="4">
        <f t="shared" si="20"/>
        <v>0</v>
      </c>
      <c r="Y84" s="4">
        <f t="shared" si="20"/>
        <v>0</v>
      </c>
    </row>
    <row r="85" spans="1:25" ht="15" customHeight="1">
      <c r="A85" s="9" t="s">
        <v>199</v>
      </c>
      <c r="B85" s="9" t="s">
        <v>196</v>
      </c>
      <c r="C85" s="32" t="s">
        <v>193</v>
      </c>
      <c r="D85" s="19">
        <f t="shared" si="24"/>
        <v>4013.0855349447288</v>
      </c>
      <c r="E85" s="9" t="s">
        <v>32</v>
      </c>
      <c r="F85" s="9" t="s">
        <v>32</v>
      </c>
      <c r="G85" s="19">
        <v>4013.0855349447288</v>
      </c>
      <c r="H85" s="19">
        <v>4973.835759631289</v>
      </c>
      <c r="I85" s="19">
        <v>5954.8140845334092</v>
      </c>
      <c r="J85" s="19">
        <v>6874.1020972517363</v>
      </c>
      <c r="K85" s="19">
        <v>6874.1020972517363</v>
      </c>
      <c r="L85" s="11" t="s">
        <v>156</v>
      </c>
      <c r="M85" s="5">
        <f t="shared" si="25"/>
        <v>1681.7405774171789</v>
      </c>
      <c r="N85" s="5">
        <f t="shared" si="25"/>
        <v>2642.490802103739</v>
      </c>
      <c r="O85" s="5">
        <f t="shared" si="25"/>
        <v>3623.4691270058593</v>
      </c>
      <c r="P85" s="5">
        <f t="shared" si="25"/>
        <v>4542.7571397241863</v>
      </c>
      <c r="Q85" s="5">
        <f t="shared" si="25"/>
        <v>4542.7571397241863</v>
      </c>
      <c r="R85" s="33" t="s">
        <v>15</v>
      </c>
      <c r="T85" s="9" t="str">
        <f t="shared" si="19"/>
        <v>ECPT (excludes Covered Entities 3 yr avg vol)</v>
      </c>
      <c r="U85" s="4">
        <f t="shared" si="23"/>
        <v>0</v>
      </c>
      <c r="V85" s="4">
        <f t="shared" si="20"/>
        <v>0</v>
      </c>
      <c r="W85" s="4">
        <f t="shared" si="20"/>
        <v>0</v>
      </c>
      <c r="X85" s="4">
        <f t="shared" si="20"/>
        <v>0</v>
      </c>
      <c r="Y85" s="4">
        <f t="shared" si="20"/>
        <v>0</v>
      </c>
    </row>
    <row r="86" spans="1:25" ht="15" customHeight="1">
      <c r="A86" s="9" t="s">
        <v>200</v>
      </c>
      <c r="B86" s="9" t="s">
        <v>196</v>
      </c>
      <c r="C86" s="32" t="s">
        <v>193</v>
      </c>
      <c r="D86" s="19">
        <f t="shared" si="24"/>
        <v>229210.22404443796</v>
      </c>
      <c r="E86" s="9" t="s">
        <v>34</v>
      </c>
      <c r="F86" s="9" t="s">
        <v>160</v>
      </c>
      <c r="G86" s="19">
        <v>229210.22404443796</v>
      </c>
      <c r="H86" s="19">
        <v>255464.75928151075</v>
      </c>
      <c r="I86" s="19">
        <v>280416.20005247905</v>
      </c>
      <c r="J86" s="19">
        <v>303160.92115831206</v>
      </c>
      <c r="K86" s="19">
        <v>303160.92115831206</v>
      </c>
      <c r="L86" s="11" t="s">
        <v>156</v>
      </c>
      <c r="M86" s="5">
        <f t="shared" si="25"/>
        <v>-113239.95253504053</v>
      </c>
      <c r="N86" s="5">
        <f t="shared" si="25"/>
        <v>-86985.417297967739</v>
      </c>
      <c r="O86" s="5">
        <f t="shared" si="25"/>
        <v>-62033.976526999439</v>
      </c>
      <c r="P86" s="5">
        <f t="shared" si="25"/>
        <v>-39289.255421166425</v>
      </c>
      <c r="Q86" s="5">
        <f t="shared" si="25"/>
        <v>-39289.255421166425</v>
      </c>
      <c r="R86" s="33" t="s">
        <v>15</v>
      </c>
      <c r="T86" s="9" t="str">
        <f t="shared" si="19"/>
        <v>EE</v>
      </c>
      <c r="U86" s="4">
        <f t="shared" si="23"/>
        <v>0</v>
      </c>
      <c r="V86" s="4">
        <f t="shared" si="20"/>
        <v>0</v>
      </c>
      <c r="W86" s="4">
        <f t="shared" si="20"/>
        <v>0</v>
      </c>
      <c r="X86" s="4">
        <f t="shared" si="20"/>
        <v>0</v>
      </c>
      <c r="Y86" s="4">
        <f t="shared" si="20"/>
        <v>0</v>
      </c>
    </row>
    <row r="87" spans="1:25" ht="15">
      <c r="A87" s="20" t="s">
        <v>201</v>
      </c>
      <c r="B87" s="9" t="s">
        <v>196</v>
      </c>
      <c r="C87" s="32" t="s">
        <v>193</v>
      </c>
      <c r="D87" s="19">
        <f t="shared" si="24"/>
        <v>204916.65733448896</v>
      </c>
      <c r="F87" s="9" t="s">
        <v>172</v>
      </c>
      <c r="G87" s="19">
        <v>204916.65733448896</v>
      </c>
      <c r="H87" s="19">
        <v>253801.59664222394</v>
      </c>
      <c r="I87" s="19">
        <v>269480.29752667766</v>
      </c>
      <c r="J87" s="19">
        <v>294831.51490825525</v>
      </c>
      <c r="K87" s="19">
        <v>294831.51490825525</v>
      </c>
      <c r="L87" s="11" t="s">
        <v>156</v>
      </c>
      <c r="M87" s="5">
        <f>G87-G51</f>
        <v>-40192.423925095791</v>
      </c>
      <c r="N87" s="5">
        <f>H87-H51</f>
        <v>8692.5153826391906</v>
      </c>
      <c r="O87" s="5">
        <f>I87-I51</f>
        <v>24371.21626709291</v>
      </c>
      <c r="P87" s="5">
        <f>J87-J51</f>
        <v>49722.4336486705</v>
      </c>
      <c r="Q87" s="5">
        <f>K87-K51</f>
        <v>49722.4336486705</v>
      </c>
      <c r="R87" s="33" t="s">
        <v>15</v>
      </c>
      <c r="T87" s="9" t="str">
        <f t="shared" si="19"/>
        <v>ESA</v>
      </c>
      <c r="U87" s="4">
        <f t="shared" si="23"/>
        <v>0</v>
      </c>
      <c r="V87" s="4">
        <f t="shared" si="20"/>
        <v>721.26033000000461</v>
      </c>
      <c r="W87" s="4">
        <f t="shared" si="20"/>
        <v>321.26033000001917</v>
      </c>
      <c r="X87" s="4">
        <f t="shared" si="20"/>
        <v>221.26033000000462</v>
      </c>
      <c r="Y87" s="4">
        <f t="shared" si="20"/>
        <v>221.26033000000462</v>
      </c>
    </row>
    <row r="88" spans="1:25" ht="15">
      <c r="A88" s="20" t="s">
        <v>202</v>
      </c>
      <c r="B88" s="9" t="s">
        <v>196</v>
      </c>
      <c r="C88" s="32" t="s">
        <v>193</v>
      </c>
      <c r="D88" s="19">
        <f t="shared" si="24"/>
        <v>-61644.314101462078</v>
      </c>
      <c r="F88" s="9" t="s">
        <v>57</v>
      </c>
      <c r="G88" s="19">
        <v>-61644.314101462078</v>
      </c>
      <c r="H88" s="19">
        <v>6242.3875307839862</v>
      </c>
      <c r="I88" s="19">
        <v>6880.664521962206</v>
      </c>
      <c r="J88" s="19">
        <v>7456.8635374390924</v>
      </c>
      <c r="K88" s="19">
        <v>7456.8635374390924</v>
      </c>
      <c r="L88" s="11" t="s">
        <v>156</v>
      </c>
      <c r="M88" s="5">
        <f t="shared" si="26" ref="M88:Q90">G88-G64</f>
        <v>-86821.556574700924</v>
      </c>
      <c r="N88" s="5">
        <f t="shared" si="26"/>
        <v>-18934.854942454862</v>
      </c>
      <c r="O88" s="5">
        <f>I88-I64</f>
        <v>-18296.577951276646</v>
      </c>
      <c r="P88" s="5">
        <f t="shared" si="26"/>
        <v>-17720.378935799759</v>
      </c>
      <c r="Q88" s="5">
        <f t="shared" si="26"/>
        <v>-17720.378935799759</v>
      </c>
      <c r="R88" s="33" t="s">
        <v>15</v>
      </c>
      <c r="T88" s="9" t="str">
        <f t="shared" si="19"/>
        <v>PPP ECPT</v>
      </c>
      <c r="U88" s="4">
        <f t="shared" si="23"/>
        <v>0</v>
      </c>
      <c r="V88" s="4">
        <f t="shared" si="20"/>
        <v>197.68000000000029</v>
      </c>
      <c r="W88" s="4">
        <f t="shared" si="20"/>
        <v>277.68000000000029</v>
      </c>
      <c r="X88" s="4">
        <f t="shared" si="20"/>
        <v>347.68000000000029</v>
      </c>
      <c r="Y88" s="4">
        <f t="shared" si="20"/>
        <v>347.68000000000029</v>
      </c>
    </row>
    <row r="89" spans="1:25" ht="15">
      <c r="A89" s="20" t="s">
        <v>203</v>
      </c>
      <c r="B89" s="9" t="s">
        <v>196</v>
      </c>
      <c r="C89" s="32" t="s">
        <v>193</v>
      </c>
      <c r="D89" s="19">
        <f t="shared" si="24"/>
        <v>-14658.514812757705</v>
      </c>
      <c r="F89" s="9" t="s">
        <v>160</v>
      </c>
      <c r="G89" s="19">
        <v>-14658.514812757705</v>
      </c>
      <c r="H89" s="19">
        <v>1484.3888105618612</v>
      </c>
      <c r="I89" s="19">
        <v>1636.1658700718224</v>
      </c>
      <c r="J89" s="19">
        <v>1773.1812935796982</v>
      </c>
      <c r="K89" s="19">
        <v>1773.1812935796982</v>
      </c>
      <c r="L89" s="11" t="s">
        <v>156</v>
      </c>
      <c r="M89" s="5">
        <f t="shared" si="26"/>
        <v>-20645.457600877897</v>
      </c>
      <c r="N89" s="5">
        <f t="shared" si="26"/>
        <v>-4502.5539775583293</v>
      </c>
      <c r="O89" s="5">
        <f t="shared" si="26"/>
        <v>-4350.7769180483674</v>
      </c>
      <c r="P89" s="5">
        <f t="shared" si="26"/>
        <v>-4213.7614945404921</v>
      </c>
      <c r="Q89" s="5">
        <f t="shared" si="26"/>
        <v>-4213.7614945404921</v>
      </c>
      <c r="R89" s="33" t="s">
        <v>15</v>
      </c>
      <c r="T89" s="9" t="str">
        <f t="shared" si="19"/>
        <v>SGIP allocation</v>
      </c>
      <c r="U89" s="4">
        <f t="shared" si="23"/>
        <v>0</v>
      </c>
      <c r="V89" s="4">
        <f t="shared" si="20"/>
        <v>0</v>
      </c>
      <c r="W89" s="4">
        <f t="shared" si="20"/>
        <v>0</v>
      </c>
      <c r="X89" s="4">
        <f t="shared" si="20"/>
        <v>0</v>
      </c>
      <c r="Y89" s="4">
        <f t="shared" si="20"/>
        <v>0</v>
      </c>
    </row>
    <row r="90" spans="1:25" ht="15">
      <c r="A90" s="20" t="s">
        <v>204</v>
      </c>
      <c r="B90" s="9" t="s">
        <v>196</v>
      </c>
      <c r="C90" s="32" t="s">
        <v>193</v>
      </c>
      <c r="D90" s="19">
        <f t="shared" si="24"/>
        <v>-15055.016438313167</v>
      </c>
      <c r="F90" s="9" t="s">
        <v>159</v>
      </c>
      <c r="G90" s="19">
        <v>-15055.016438313167</v>
      </c>
      <c r="H90" s="19">
        <v>1524.5403937107813</v>
      </c>
      <c r="I90" s="19">
        <v>1680.4229067122074</v>
      </c>
      <c r="J90" s="19">
        <v>1821.1444927366133</v>
      </c>
      <c r="K90" s="19">
        <v>1821.1444927366133</v>
      </c>
      <c r="L90" s="11" t="s">
        <v>156</v>
      </c>
      <c r="M90" s="5">
        <f t="shared" si="26"/>
        <v>-21203.901454409359</v>
      </c>
      <c r="N90" s="5">
        <f t="shared" si="26"/>
        <v>-4624.3446223854107</v>
      </c>
      <c r="O90" s="5">
        <f t="shared" si="26"/>
        <v>-4468.4621093839851</v>
      </c>
      <c r="P90" s="5">
        <f t="shared" si="26"/>
        <v>-4327.7405233595782</v>
      </c>
      <c r="Q90" s="5">
        <f t="shared" si="26"/>
        <v>-4327.7405233595782</v>
      </c>
      <c r="R90" s="33" t="s">
        <v>15</v>
      </c>
      <c r="T90" s="9" t="str">
        <f t="shared" si="19"/>
        <v>CPUC Fee Allocation</v>
      </c>
      <c r="U90" s="4">
        <f t="shared" si="23"/>
        <v>0</v>
      </c>
      <c r="V90" s="4">
        <f t="shared" si="20"/>
        <v>0</v>
      </c>
      <c r="W90" s="4">
        <f t="shared" si="20"/>
        <v>0</v>
      </c>
      <c r="X90" s="4">
        <f t="shared" si="20"/>
        <v>0</v>
      </c>
      <c r="Y90" s="4">
        <f t="shared" si="20"/>
        <v>0</v>
      </c>
    </row>
    <row r="91" spans="1:25" ht="15">
      <c r="A91" s="20"/>
      <c r="C91" s="32"/>
      <c r="D91" s="19"/>
      <c r="G91" s="5"/>
      <c r="H91" s="5"/>
      <c r="I91" s="5"/>
      <c r="J91" s="5"/>
      <c r="K91" s="5"/>
      <c r="M91" s="5"/>
      <c r="N91" s="5"/>
      <c r="O91" s="5"/>
      <c r="P91" s="5"/>
      <c r="Q91" s="5"/>
      <c r="R91" s="33"/>
      <c r="T91" s="9" t="str">
        <f t="shared" si="19"/>
        <v>CAC Allocation</v>
      </c>
      <c r="U91" s="4">
        <f t="shared" si="23"/>
        <v>0</v>
      </c>
      <c r="V91" s="4">
        <f t="shared" si="20"/>
        <v>0</v>
      </c>
      <c r="W91" s="4">
        <f t="shared" si="20"/>
        <v>0</v>
      </c>
      <c r="X91" s="4">
        <f t="shared" si="20"/>
        <v>0</v>
      </c>
      <c r="Y91" s="4">
        <f t="shared" si="20"/>
        <v>0</v>
      </c>
    </row>
    <row r="92" spans="1:25" ht="15">
      <c r="A92" s="20"/>
      <c r="C92" s="32"/>
      <c r="D92" s="19"/>
      <c r="G92" s="5"/>
      <c r="H92" s="5"/>
      <c r="I92" s="5"/>
      <c r="J92" s="5"/>
      <c r="K92" s="5"/>
      <c r="M92" s="5"/>
      <c r="N92" s="5"/>
      <c r="O92" s="5"/>
      <c r="P92" s="5"/>
      <c r="Q92" s="5"/>
      <c r="R92" s="33"/>
      <c r="T92" s="9" t="str">
        <f t="shared" si="19"/>
        <v>Storage Allocation  (Procurement)</v>
      </c>
      <c r="U92" s="4">
        <f t="shared" si="23"/>
        <v>0</v>
      </c>
      <c r="V92" s="4">
        <f t="shared" si="20"/>
        <v>0</v>
      </c>
      <c r="W92" s="4">
        <f t="shared" si="20"/>
        <v>0</v>
      </c>
      <c r="X92" s="4">
        <f t="shared" si="20"/>
        <v>0</v>
      </c>
      <c r="Y92" s="4">
        <f t="shared" si="20"/>
        <v>0</v>
      </c>
    </row>
    <row r="93" spans="1:25" ht="15">
      <c r="A93" s="20" t="s">
        <v>205</v>
      </c>
      <c r="B93" s="9" t="s">
        <v>196</v>
      </c>
      <c r="C93" s="32" t="s">
        <v>193</v>
      </c>
      <c r="D93" s="19">
        <v>81483.300015731162</v>
      </c>
      <c r="F93" s="9" t="s">
        <v>206</v>
      </c>
      <c r="G93" s="19">
        <v>81483.300015731162</v>
      </c>
      <c r="H93" s="19">
        <v>124364.14223399686</v>
      </c>
      <c r="I93" s="19">
        <v>128795.30194700493</v>
      </c>
      <c r="J93" s="19">
        <v>146104.6140416658</v>
      </c>
      <c r="K93" s="19">
        <v>146104.6140416658</v>
      </c>
      <c r="L93" s="11" t="s">
        <v>162</v>
      </c>
      <c r="M93" s="5">
        <f>G93</f>
        <v>81483.300015731162</v>
      </c>
      <c r="N93" s="5">
        <f t="shared" si="27" ref="N93:Q93">H93</f>
        <v>124364.14223399686</v>
      </c>
      <c r="O93" s="5">
        <f t="shared" si="27"/>
        <v>128795.30194700493</v>
      </c>
      <c r="P93" s="5">
        <f t="shared" si="27"/>
        <v>146104.6140416658</v>
      </c>
      <c r="Q93" s="5">
        <f t="shared" si="27"/>
        <v>146104.6140416658</v>
      </c>
      <c r="R93" s="33" t="s">
        <v>15</v>
      </c>
      <c r="T93" s="9" t="str">
        <f t="shared" si="19"/>
        <v>Capacity Allocation (Procurement)</v>
      </c>
      <c r="U93" s="4">
        <f t="shared" si="23"/>
        <v>0</v>
      </c>
      <c r="V93" s="4">
        <f t="shared" si="20"/>
        <v>0</v>
      </c>
      <c r="W93" s="4">
        <f t="shared" si="20"/>
        <v>0</v>
      </c>
      <c r="X93" s="4">
        <f t="shared" si="20"/>
        <v>0</v>
      </c>
      <c r="Y93" s="4">
        <f t="shared" si="20"/>
        <v>0</v>
      </c>
    </row>
    <row r="94" spans="1:25" ht="15">
      <c r="A94" s="20"/>
      <c r="C94" s="32"/>
      <c r="D94" s="19"/>
      <c r="G94" s="5"/>
      <c r="H94" s="5"/>
      <c r="I94" s="5"/>
      <c r="J94" s="5"/>
      <c r="K94" s="5"/>
      <c r="L94" s="34"/>
      <c r="M94" s="5"/>
      <c r="N94" s="5"/>
      <c r="O94" s="5"/>
      <c r="P94" s="5"/>
      <c r="Q94" s="5"/>
      <c r="R94" s="33"/>
      <c r="T94" s="9" t="str">
        <f t="shared" si="19"/>
        <v>ECPT - Core only  (Procurement)</v>
      </c>
      <c r="U94" s="4">
        <f t="shared" si="23"/>
        <v>0</v>
      </c>
      <c r="V94" s="4">
        <f t="shared" si="23"/>
        <v>0</v>
      </c>
      <c r="W94" s="4">
        <f t="shared" si="23"/>
        <v>0</v>
      </c>
      <c r="X94" s="4">
        <f t="shared" si="23"/>
        <v>0</v>
      </c>
      <c r="Y94" s="4">
        <f t="shared" si="23"/>
        <v>0</v>
      </c>
    </row>
    <row r="95" spans="1:25" ht="15">
      <c r="A95" s="20"/>
      <c r="C95" s="32"/>
      <c r="D95" s="19"/>
      <c r="G95" s="5"/>
      <c r="H95" s="5"/>
      <c r="I95" s="5"/>
      <c r="J95" s="5"/>
      <c r="K95" s="5"/>
      <c r="L95" s="34"/>
      <c r="M95" s="5"/>
      <c r="N95" s="5"/>
      <c r="O95" s="5"/>
      <c r="P95" s="5"/>
      <c r="Q95" s="5"/>
      <c r="R95" s="33"/>
      <c r="T95" s="9" t="str">
        <f t="shared" si="19"/>
        <v>2023 GTS - Inventory Management</v>
      </c>
      <c r="U95" s="4">
        <f t="shared" si="23"/>
        <v>0</v>
      </c>
      <c r="V95" s="4">
        <f t="shared" si="23"/>
        <v>0</v>
      </c>
      <c r="W95" s="4">
        <f t="shared" si="23"/>
        <v>0</v>
      </c>
      <c r="X95" s="4">
        <f t="shared" si="23"/>
        <v>0</v>
      </c>
      <c r="Y95" s="4">
        <f t="shared" si="23"/>
        <v>0</v>
      </c>
    </row>
    <row r="96" spans="1:25" ht="15">
      <c r="A96" s="20" t="s">
        <v>207</v>
      </c>
      <c r="B96" s="9" t="s">
        <v>196</v>
      </c>
      <c r="C96" s="32" t="s">
        <v>193</v>
      </c>
      <c r="D96" s="19">
        <f>G96</f>
        <v>110672.74386591824</v>
      </c>
      <c r="E96" s="9" t="s">
        <v>27</v>
      </c>
      <c r="F96" s="9" t="s">
        <v>160</v>
      </c>
      <c r="G96" s="5">
        <v>110672.74386591824</v>
      </c>
      <c r="H96" s="5">
        <f>G96</f>
        <v>110672.74386591824</v>
      </c>
      <c r="I96" s="5"/>
      <c r="J96" s="5"/>
      <c r="K96" s="5"/>
      <c r="L96" s="11" t="s">
        <v>162</v>
      </c>
      <c r="M96" s="5">
        <f t="shared" si="28" ref="M96:Q97">G96</f>
        <v>110672.74386591824</v>
      </c>
      <c r="N96" s="5">
        <f t="shared" si="28"/>
        <v>110672.74386591824</v>
      </c>
      <c r="O96" s="5">
        <f t="shared" si="28"/>
        <v>0</v>
      </c>
      <c r="P96" s="5">
        <f t="shared" si="28"/>
        <v>0</v>
      </c>
      <c r="Q96" s="5">
        <f t="shared" si="28"/>
        <v>0</v>
      </c>
      <c r="R96" s="33" t="s">
        <v>15</v>
      </c>
      <c r="T96" s="9" t="str">
        <f t="shared" si="19"/>
        <v>User Defined 1</v>
      </c>
      <c r="U96" s="4">
        <f t="shared" si="29" ref="U96:Y98">SUMIFS(M$79:M$107,$F$79:$F$107,$T96,$R$79:$R$107,"Y")+U28</f>
        <v>0</v>
      </c>
      <c r="V96" s="4">
        <f t="shared" si="29"/>
        <v>0</v>
      </c>
      <c r="W96" s="4">
        <f t="shared" si="29"/>
        <v>0</v>
      </c>
      <c r="X96" s="4">
        <f t="shared" si="29"/>
        <v>0</v>
      </c>
      <c r="Y96" s="4">
        <f t="shared" si="29"/>
        <v>0</v>
      </c>
    </row>
    <row r="97" spans="1:25" ht="15" customHeight="1">
      <c r="A97" s="9" t="s">
        <v>208</v>
      </c>
      <c r="B97" s="9" t="s">
        <v>209</v>
      </c>
      <c r="C97" s="9" t="s">
        <v>193</v>
      </c>
      <c r="D97" s="7"/>
      <c r="E97" s="9" t="s">
        <v>27</v>
      </c>
      <c r="F97" s="9" t="s">
        <v>160</v>
      </c>
      <c r="G97" s="5">
        <v>0</v>
      </c>
      <c r="H97" s="5">
        <f>16240/2</f>
        <v>8120</v>
      </c>
      <c r="I97" s="5">
        <f>H97</f>
        <v>8120</v>
      </c>
      <c r="J97" s="5">
        <f>I97</f>
        <v>8120</v>
      </c>
      <c r="K97" s="5">
        <v>0</v>
      </c>
      <c r="L97" s="7" t="s">
        <v>162</v>
      </c>
      <c r="M97" s="5">
        <f t="shared" si="28"/>
        <v>0</v>
      </c>
      <c r="N97" s="5">
        <f t="shared" si="28"/>
        <v>8120</v>
      </c>
      <c r="O97" s="5">
        <f t="shared" si="28"/>
        <v>8120</v>
      </c>
      <c r="P97" s="5">
        <f t="shared" si="28"/>
        <v>8120</v>
      </c>
      <c r="Q97" s="5">
        <f t="shared" si="28"/>
        <v>0</v>
      </c>
      <c r="R97" s="33" t="s">
        <v>15</v>
      </c>
      <c r="T97" s="9" t="str">
        <f t="shared" si="19"/>
        <v>User Defined 2</v>
      </c>
      <c r="U97" s="4">
        <f t="shared" si="29"/>
        <v>0</v>
      </c>
      <c r="V97" s="4">
        <f t="shared" si="29"/>
        <v>0</v>
      </c>
      <c r="W97" s="4">
        <f t="shared" si="29"/>
        <v>0</v>
      </c>
      <c r="X97" s="4">
        <f t="shared" si="29"/>
        <v>0</v>
      </c>
      <c r="Y97" s="4">
        <f t="shared" si="29"/>
        <v>0</v>
      </c>
    </row>
    <row r="98" spans="1:25" ht="15">
      <c r="A98" s="9" t="s">
        <v>210</v>
      </c>
      <c r="B98" s="9" t="s">
        <v>211</v>
      </c>
      <c r="C98" s="9" t="s">
        <v>212</v>
      </c>
      <c r="D98" s="7">
        <v>34006</v>
      </c>
      <c r="E98" s="30" t="s">
        <v>12</v>
      </c>
      <c r="F98" s="30" t="s">
        <v>12</v>
      </c>
      <c r="G98" s="5">
        <f>D98</f>
        <v>34006</v>
      </c>
      <c r="H98" s="5"/>
      <c r="I98" s="5"/>
      <c r="J98" s="5"/>
      <c r="K98" s="5"/>
      <c r="L98" s="9" t="s">
        <v>162</v>
      </c>
      <c r="M98" s="5">
        <f>G98</f>
        <v>34006</v>
      </c>
      <c r="N98" s="5"/>
      <c r="O98" s="5"/>
      <c r="P98" s="5"/>
      <c r="Q98" s="5"/>
      <c r="R98" s="33" t="s">
        <v>15</v>
      </c>
      <c r="T98" s="9" t="str">
        <f t="shared" si="19"/>
        <v>User Defined 3</v>
      </c>
      <c r="U98" s="4">
        <f t="shared" si="29"/>
        <v>0</v>
      </c>
      <c r="V98" s="4">
        <f t="shared" si="29"/>
        <v>0</v>
      </c>
      <c r="W98" s="4">
        <f t="shared" si="29"/>
        <v>0</v>
      </c>
      <c r="X98" s="4">
        <f t="shared" si="29"/>
        <v>0</v>
      </c>
      <c r="Y98" s="4">
        <f t="shared" si="29"/>
        <v>0</v>
      </c>
    </row>
    <row r="99" spans="1:25" ht="15">
      <c r="A99" s="12" t="s">
        <v>90</v>
      </c>
      <c r="D99" s="7"/>
      <c r="E99" s="30"/>
      <c r="F99" s="30"/>
      <c r="G99" s="5"/>
      <c r="H99" s="5"/>
      <c r="I99" s="5"/>
      <c r="J99" s="5"/>
      <c r="K99" s="5"/>
      <c r="L99" s="24"/>
      <c r="M99" s="5"/>
      <c r="N99" s="5"/>
      <c r="O99" s="5"/>
      <c r="P99" s="5"/>
      <c r="Q99" s="5"/>
      <c r="R99" s="5"/>
      <c r="T99" s="9" t="str">
        <f t="shared" si="19"/>
        <v>Total</v>
      </c>
      <c r="U99" s="4">
        <f>SUM(U78:U98)</f>
        <v>0</v>
      </c>
      <c r="V99" s="4">
        <f>SUM(V78:V98)</f>
        <v>-30457.585327744899</v>
      </c>
      <c r="W99" s="4">
        <f t="shared" si="30" ref="W99:Y99">SUM(W78:W98)</f>
        <v>-30777.585327744884</v>
      </c>
      <c r="X99" s="4">
        <f t="shared" si="30"/>
        <v>-30807.585327744899</v>
      </c>
      <c r="Y99" s="4">
        <f t="shared" si="30"/>
        <v>-30807.585327744899</v>
      </c>
    </row>
    <row r="100" spans="1:25" ht="15">
      <c r="A100" s="20"/>
      <c r="D100" s="19"/>
      <c r="G100" s="5"/>
      <c r="H100" s="19"/>
      <c r="I100" s="19"/>
      <c r="J100" s="19"/>
      <c r="K100" s="19"/>
      <c r="M100" s="5"/>
      <c r="N100" s="5"/>
      <c r="O100" s="5"/>
      <c r="P100" s="5"/>
      <c r="Q100" s="5"/>
      <c r="R100" s="33"/>
      <c r="T100" s="23" t="s">
        <v>164</v>
      </c>
      <c r="U100" s="6" t="b">
        <f>U31+SUMIF($R$79:$R$107,"Y",M79:M107)=U99</f>
        <v>1</v>
      </c>
      <c r="V100" s="6" t="b">
        <f t="shared" si="31" ref="V100:Y100">V31+SUMIF($R$79:$R$107,"Y",N79:N107)=V99</f>
        <v>1</v>
      </c>
      <c r="W100" s="6" t="b">
        <f t="shared" si="31"/>
        <v>1</v>
      </c>
      <c r="X100" s="6" t="b">
        <f t="shared" si="31"/>
        <v>1</v>
      </c>
      <c r="Y100" s="6" t="b">
        <f t="shared" si="31"/>
        <v>1</v>
      </c>
    </row>
    <row r="101" spans="1:18" ht="15">
      <c r="A101" s="9" t="s">
        <v>213</v>
      </c>
      <c r="B101" s="20" t="s">
        <v>214</v>
      </c>
      <c r="C101" s="32" t="s">
        <v>193</v>
      </c>
      <c r="D101" s="19"/>
      <c r="F101" s="9" t="s">
        <v>167</v>
      </c>
      <c r="G101" s="5"/>
      <c r="H101" s="5">
        <v>108242.88616213341</v>
      </c>
      <c r="I101" s="5">
        <v>119618.50779847094</v>
      </c>
      <c r="J101" s="5">
        <v>116474.81693794909</v>
      </c>
      <c r="K101" s="5">
        <v>113946.56108734604</v>
      </c>
      <c r="L101" s="11" t="s">
        <v>156</v>
      </c>
      <c r="M101" s="5">
        <v>0</v>
      </c>
      <c r="N101" s="5">
        <f>H101-H43</f>
        <v>24614.205722133396</v>
      </c>
      <c r="O101" s="5">
        <f t="shared" si="32" ref="O101:Q101">I101-I43</f>
        <v>35989.827358470924</v>
      </c>
      <c r="P101" s="5">
        <f t="shared" si="32"/>
        <v>32846.136497949075</v>
      </c>
      <c r="Q101" s="5">
        <f t="shared" si="32"/>
        <v>30317.880647346028</v>
      </c>
      <c r="R101" s="33" t="s">
        <v>15</v>
      </c>
    </row>
    <row r="102" spans="1:22" ht="15">
      <c r="A102" s="9" t="s">
        <v>215</v>
      </c>
      <c r="B102" s="20" t="s">
        <v>216</v>
      </c>
      <c r="C102" s="32" t="s">
        <v>193</v>
      </c>
      <c r="D102" s="19">
        <f>H102</f>
        <v>8733</v>
      </c>
      <c r="E102" s="9" t="s">
        <v>27</v>
      </c>
      <c r="F102" s="9" t="s">
        <v>160</v>
      </c>
      <c r="G102" s="7"/>
      <c r="H102" s="5">
        <v>8733</v>
      </c>
      <c r="I102" s="5"/>
      <c r="J102" s="5"/>
      <c r="K102" s="5"/>
      <c r="L102" s="11" t="s">
        <v>162</v>
      </c>
      <c r="M102" s="5"/>
      <c r="N102" s="35">
        <f>H102</f>
        <v>8733</v>
      </c>
      <c r="O102" s="5"/>
      <c r="P102" s="5"/>
      <c r="Q102" s="5"/>
      <c r="R102" s="33" t="s">
        <v>15</v>
      </c>
      <c r="V102" s="36"/>
    </row>
    <row r="103" spans="2:18" ht="15">
      <c r="B103" s="20"/>
      <c r="C103" s="32"/>
      <c r="D103" s="19"/>
      <c r="G103" s="7"/>
      <c r="H103" s="5"/>
      <c r="I103" s="5"/>
      <c r="J103" s="5"/>
      <c r="K103" s="5"/>
      <c r="M103" s="5"/>
      <c r="N103" s="5"/>
      <c r="O103" s="5"/>
      <c r="P103" s="5"/>
      <c r="Q103" s="5"/>
      <c r="R103" s="33"/>
    </row>
    <row r="104" spans="1:18" ht="15">
      <c r="A104" s="20"/>
      <c r="D104" s="5"/>
      <c r="G104" s="7"/>
      <c r="H104" s="7"/>
      <c r="I104" s="7"/>
      <c r="J104" s="7"/>
      <c r="K104" s="7"/>
      <c r="M104" s="7"/>
      <c r="N104" s="7"/>
      <c r="O104" s="7"/>
      <c r="P104" s="7"/>
      <c r="Q104" s="7"/>
      <c r="R104" s="7"/>
    </row>
    <row r="105" spans="1:18" ht="15">
      <c r="A105" s="12"/>
      <c r="D105" s="5"/>
      <c r="G105" s="7"/>
      <c r="H105" s="7"/>
      <c r="I105" s="7"/>
      <c r="J105" s="7"/>
      <c r="K105" s="7"/>
      <c r="M105" s="7"/>
      <c r="N105" s="7"/>
      <c r="O105" s="7"/>
      <c r="P105" s="7"/>
      <c r="Q105" s="7"/>
      <c r="R105" s="7"/>
    </row>
    <row r="106" spans="4:18" ht="15">
      <c r="D106" s="5"/>
      <c r="G106" s="7"/>
      <c r="H106" s="7"/>
      <c r="I106" s="7"/>
      <c r="J106" s="7"/>
      <c r="K106" s="7"/>
      <c r="M106" s="7"/>
      <c r="N106" s="7"/>
      <c r="O106" s="7"/>
      <c r="P106" s="7"/>
      <c r="Q106" s="7"/>
      <c r="R106" s="7"/>
    </row>
    <row r="107" spans="4:18" ht="15">
      <c r="D107" s="5"/>
      <c r="G107" s="7"/>
      <c r="H107" s="7"/>
      <c r="I107" s="7"/>
      <c r="J107" s="7"/>
      <c r="K107" s="7"/>
      <c r="M107" s="7"/>
      <c r="N107" s="7"/>
      <c r="O107" s="7"/>
      <c r="P107" s="7"/>
      <c r="Q107" s="7"/>
      <c r="R107" s="7"/>
    </row>
    <row r="108" spans="1:18" ht="15.75" thickBot="1">
      <c r="A108" s="12" t="s">
        <v>217</v>
      </c>
      <c r="D108" s="26">
        <f>SUM(D79:D107)</f>
        <v>4998860.6307137543</v>
      </c>
      <c r="G108" s="26">
        <f>SUM(G79:G107)</f>
        <v>4990127.6307137543</v>
      </c>
      <c r="H108" s="26">
        <f>SUM(H79:H107)</f>
        <v>5636033.3125999225</v>
      </c>
      <c r="I108" s="26">
        <f>SUM(I79:I107)</f>
        <v>5981939.2000750639</v>
      </c>
      <c r="J108" s="26">
        <f>SUM(J79:J107)</f>
        <v>6441012.5775206313</v>
      </c>
      <c r="K108" s="26">
        <f>SUM(K79:K107)</f>
        <v>6430364.3216700274</v>
      </c>
      <c r="L108" s="9"/>
      <c r="M108" s="37">
        <f>SUM(M79:M107)</f>
        <v>1188751.4884457272</v>
      </c>
      <c r="N108" s="37">
        <f>SUM(N79:N107)</f>
        <v>1751028.4898918953</v>
      </c>
      <c r="O108" s="26">
        <f>SUM(O79:O107)</f>
        <v>2096934.377367036</v>
      </c>
      <c r="P108" s="26">
        <f>SUM(P79:P107)</f>
        <v>2556007.7548126038</v>
      </c>
      <c r="Q108" s="26">
        <f>SUM(Q79:Q107)</f>
        <v>2545359.4989620005</v>
      </c>
      <c r="R108" s="13"/>
    </row>
    <row r="109" spans="7:8" ht="15.75" thickTop="1">
      <c r="G109" s="7"/>
      <c r="H109" s="24"/>
    </row>
    <row r="110" spans="5:8" ht="15">
      <c r="E110" s="24"/>
      <c r="G110" s="24"/>
      <c r="H110" s="11"/>
    </row>
    <row r="111" ht="30.75" customHeight="1">
      <c r="I111" s="24"/>
    </row>
    <row r="112" spans="1:18" ht="15.75">
      <c r="A112" s="64" t="s">
        <v>218</v>
      </c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R112" s="27"/>
    </row>
    <row r="113" spans="1:18" ht="75">
      <c r="A113" s="18" t="s">
        <v>4</v>
      </c>
      <c r="B113" s="28" t="s">
        <v>219</v>
      </c>
      <c r="C113" s="28" t="s">
        <v>220</v>
      </c>
      <c r="D113" s="28" t="s">
        <v>182</v>
      </c>
      <c r="E113" s="28" t="s">
        <v>183</v>
      </c>
      <c r="F113" s="17" t="s">
        <v>184</v>
      </c>
      <c r="G113" s="63" t="s">
        <v>185</v>
      </c>
      <c r="H113" s="63"/>
      <c r="I113" s="63"/>
      <c r="J113" s="63"/>
      <c r="K113" s="63"/>
      <c r="L113" s="28" t="s">
        <v>154</v>
      </c>
      <c r="R113" s="29"/>
    </row>
    <row r="114" spans="1:12" ht="15">
      <c r="A114" s="12" t="s">
        <v>9</v>
      </c>
      <c r="C114" s="30"/>
      <c r="D114" s="30"/>
      <c r="E114" s="30"/>
      <c r="F114" s="30"/>
      <c r="G114" s="9">
        <v>2022</v>
      </c>
      <c r="H114" s="9">
        <v>2023</v>
      </c>
      <c r="I114" s="9">
        <v>2024</v>
      </c>
      <c r="J114" s="9">
        <v>2025</v>
      </c>
      <c r="K114" s="9">
        <v>2022</v>
      </c>
      <c r="L114" s="9"/>
    </row>
    <row r="115" spans="2:12" ht="15">
      <c r="B115" s="38"/>
      <c r="D115" s="19"/>
      <c r="L115" s="9"/>
    </row>
    <row r="116" ht="15"/>
    <row r="117" ht="15">
      <c r="A117" s="12" t="s">
        <v>90</v>
      </c>
    </row>
    <row r="118" ht="15">
      <c r="B118" s="14"/>
    </row>
    <row r="119" ht="15"/>
    <row r="120" ht="15"/>
    <row r="121" ht="15">
      <c r="A121" s="12" t="s">
        <v>221</v>
      </c>
    </row>
    <row r="122" spans="2:12" ht="15">
      <c r="B122" s="38"/>
      <c r="L122" s="9"/>
    </row>
    <row r="123" spans="2:12" ht="15">
      <c r="B123" s="38"/>
      <c r="L123" s="9"/>
    </row>
    <row r="124" spans="2:12" ht="15">
      <c r="B124" s="38"/>
      <c r="L124" s="9"/>
    </row>
    <row r="125" spans="2:12" ht="15">
      <c r="B125" s="38"/>
      <c r="L125" s="9"/>
    </row>
    <row r="126" ht="15"/>
    <row r="127" ht="15"/>
    <row r="128" ht="15"/>
    <row r="129" spans="1:12" ht="15">
      <c r="A129" s="9" t="s">
        <v>222</v>
      </c>
      <c r="L129" s="9"/>
    </row>
  </sheetData>
  <mergeCells count="7">
    <mergeCell ref="G113:K113"/>
    <mergeCell ref="A7:L7"/>
    <mergeCell ref="G8:K8"/>
    <mergeCell ref="A76:Q76"/>
    <mergeCell ref="G77:K77"/>
    <mergeCell ref="M77:Q77"/>
    <mergeCell ref="A112:L112"/>
  </mergeCells>
  <conditionalFormatting sqref="M43 P43:P58 M47:M49 M54:M70 M52">
    <cfRule type="duplicateValues" priority="3" dxfId="0">
      <formula>AND(COUNTIF($M$43:$M$43,M43)+COUNTIF($P$43:$P$58,M43)+COUNTIF($M$47:$M$49,M43)+COUNTIF($M$54:$M$70,M43)+COUNTIF($M$52:$M$52,M43)&gt;1,NOT(ISBLANK(M43)))</formula>
    </cfRule>
  </conditionalFormatting>
  <conditionalFormatting sqref="A38:A56">
    <cfRule type="duplicateValues" priority="4" dxfId="0">
      <formula>AND(COUNTIF($A$38:$A$56,A38)&gt;1,NOT(ISBLANK(A38)))</formula>
    </cfRule>
  </conditionalFormatting>
  <conditionalFormatting sqref="M46">
    <cfRule type="duplicateValues" priority="1" dxfId="0">
      <formula>AND(COUNTIF($M$46:$M$46,M46)&gt;1,NOT(ISBLANK(M46)))</formula>
    </cfRule>
  </conditionalFormatting>
  <conditionalFormatting sqref="M44:M45">
    <cfRule type="duplicateValues" priority="2" dxfId="0">
      <formula>AND(COUNTIF($M$44:$M$45,M44)&gt;1,NOT(ISBLANK(M44)))</formula>
    </cfRule>
  </conditionalFormatting>
  <dataValidations count="4">
    <dataValidation type="list" allowBlank="1" showInputMessage="1" showErrorMessage="1" sqref="G114:K114">
      <formula1>"2019,2020,2021,2022,2023,2024,2025,2026"</formula1>
    </dataValidation>
    <dataValidation type="list" allowBlank="1" showInputMessage="1" showErrorMessage="1" sqref="F61:F63 F10:F16 F18:F23 F79 F38:F55 F102:F103">
      <formula1>$T$10:$T$30</formula1>
    </dataValidation>
    <dataValidation type="list" allowBlank="1" showInputMessage="1" showErrorMessage="1" sqref="F64:F72 F104:F106 F56:F58 F24:F35 F17 F100:F101 F80:F97">
      <formula1>$T$10:$T$27</formula1>
    </dataValidation>
    <dataValidation type="list" allowBlank="1" showInputMessage="1" showErrorMessage="1" sqref="R114 L78:Q78 L114">
      <formula1>"2019,2020,2021,2022,2023,2024,2025"</formula1>
    </dataValidation>
  </dataValidations>
  <pageMargins left="0.7" right="0.7" top="0.75" bottom="0.75" header="0.3" footer="0.3"/>
  <pageSetup orientation="landscape" paperSize="3" r:id="rId1"/>
  <headerFooter>
    <oddFooter>&amp;C&amp;1#&amp;"Calibri"&amp;12&amp;K000000Public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2023-06-02T00:12:56Z</dcterms:created>
  <dcterms:modified xsi:type="dcterms:W3CDTF">2023-06-02T00:12:57Z</dcterms:modified>
  <cp:category/>
  <cp:contentType/>
  <cp:contentStatus/>
</cp:coreProperties>
</file>