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326"/>
  <workbookPr codeName="ThisWorkbook" filterPrivacy="1" defaultThemeVersion="166925"/>
  <bookViews>
    <workbookView xWindow="690" yWindow="1335" windowWidth="15375" windowHeight="7875" activeTab="0"/>
  </bookViews>
  <sheets>
    <sheet name="Authorized Rev Req" sheetId="2" r:id="rId2"/>
    <sheet name="Incremental Rev Req" sheetId="5" r:id="rId3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SUBSTITUTE(SUBSTITUTE(SUBSTITUTE(SUBSTITUTE(SUBSTITUTE(TRIM(T('[2]DATAIN.xls'!B1)&amp;"."&amp;T('[2]DATAIN.xls'!C1)&amp;"."&amp;T('[2]DATAIN.xls'!D1)&amp;"."&amp;T('[2]DATAIN.xls'!E1)&amp;"."),"+","and"),"%","pct"),"-",""),"..","."),"&amp;","and")</definedName>
    <definedName name="_FPV1">'[3]#REF'!$N$106:$X$156</definedName>
    <definedName name="_FPV3">'[3]#REF'!$N$160:$X$209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>#REF!</definedName>
    <definedName name="Aflag2">#REF!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'[5]Choices'!$A$2:$A$41</definedName>
    <definedName name="BondsIssued">'[4]Model Inputs'!$H$108</definedName>
    <definedName name="Boolean">'[5]Choices'!$AG$2:$AG$3</definedName>
    <definedName name="bt_d">'[3]#REF'!$Z$1:$AM$23</definedName>
    <definedName name="Bundled_Unbundled">'[5]Choices'!$B$2:$B$3</definedName>
    <definedName name="CBond">#REF!</definedName>
    <definedName name="CECRA">#REF!</definedName>
    <definedName name="Construction_Status">'[5]Choices'!$G$2:$G$5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'[5]Choices'!$AO$2:$AO$5</definedName>
    <definedName name="CPUC_Approval_Status">'[5]Choices'!$E$2:$E$8</definedName>
    <definedName name="CREZ">'[5]Choices'!$F$2:$F$39</definedName>
    <definedName name="CTAC">#REF!</definedName>
    <definedName name="CTRBA">#REF!</definedName>
    <definedName name="DACRS">SUM(#REF!)</definedName>
    <definedName name="Dchoice">#REF!</definedName>
    <definedName name="Delay_Termination_Reason">'[5]Choices'!$K$2:$K$4</definedName>
    <definedName name="DeliverabilityStatusOptions">'[6]Lists'!$B$36:$B$37</definedName>
    <definedName name="Distflag">#REF!</definedName>
    <definedName name="Dmdmult">#REF!</definedName>
    <definedName name="EPC_Contract_Status">'[5]Choices'!$AW$2:$AW$7</definedName>
    <definedName name="F_E">'[3]#REF'!$A$53:$S$100</definedName>
    <definedName name="Facility_Status">'[5]Choices'!$N$2:$N$7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'[5]Choices'!$O$2:$O$7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'[9]Lists'!$B$11:$B$21</definedName>
    <definedName name="LOLD">1</definedName>
    <definedName name="LOLD_Table">7</definedName>
    <definedName name="Mflag">#REF!</definedName>
    <definedName name="NCORE_U">#REF!</definedName>
    <definedName name="ND">'[10]Detail'!$B$92</definedName>
    <definedName name="Out_Start_Date">'[11]Parameters'!$F$15</definedName>
    <definedName name="Out_Term_Date">'[11]Parameters'!$F$16</definedName>
    <definedName name="Overall_Project_Status">'[5]Choices'!$T$2:$T$6</definedName>
    <definedName name="Party_that_Terminated_Contract">'[5]Choices'!$AY$2:$AY$4</definedName>
    <definedName name="Path26DesignationOptions">'[6]Lists'!$B$28:$B$29</definedName>
    <definedName name="PBond">#REF!</definedName>
    <definedName name="PCC_Classification">'[5]Choices'!$U$2:$U$5</definedName>
    <definedName name="PECRA">#REF!</definedName>
    <definedName name="Print_All_Tariff">'[7]Tariff G-SUR'!$A$1:$I$25</definedName>
    <definedName name="Program_Origination">'[5]Choices'!$I$2:$I$13</definedName>
    <definedName name="RAM_Auction_Round">'[5]Choices'!$AX$2:$AX$6</definedName>
    <definedName name="record1">'[12]MACRO1.XLM'!$A$1</definedName>
    <definedName name="Record2">'[12]MACRO1.XLM'!$A$17</definedName>
    <definedName name="Reporting_LSE">'[5]Choices'!$J$2:$J$5</definedName>
    <definedName name="Resource_Designation">'[13]Lists'!$A$6:$A$8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'[6]Lists'!$B$11:$B$21</definedName>
    <definedName name="Season">'[7]Tariff G-CP'!$C$6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'[5]Choices'!$AA$2:$AA$10</definedName>
    <definedName name="Status_of_Feasibility_Study">'[5]Choices'!$AB$2:$AB$10</definedName>
    <definedName name="Status_of_Interconnection_Agreement">'[5]Choices'!$Q$2:$Q$22</definedName>
    <definedName name="Status_of_System_Impact_Study___Phase_I_Study">'[5]Choices'!$AC$2:$AC$10</definedName>
    <definedName name="STEAM">'[3]#REF'!$A$1:$S$50</definedName>
    <definedName name="TAC">'[10]Detail'!$B$115</definedName>
    <definedName name="TACCalcOptions">'[15]Lists'!$B$32:$B$34</definedName>
    <definedName name="Technology_SubType">'[5]Choices'!$AV$2:$AV$8</definedName>
    <definedName name="Technology_Type">'[5]Choices'!$AD$2:$AD$19</definedName>
    <definedName name="TRBA">'[10]Detail'!$B$121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Mode="autoNoTable" iterate="1" iterateCount="20" iterateDelta="0.000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<sst xmlns="http://schemas.openxmlformats.org/spreadsheetml/2006/main" count="870" uniqueCount="297">
  <si>
    <t>Proceeding</t>
  </si>
  <si>
    <t>Filing Description</t>
  </si>
  <si>
    <t>Revenue Recovery Mechanism</t>
  </si>
  <si>
    <t>Safety Affordability Reliability Proceedings</t>
  </si>
  <si>
    <t>Generation</t>
  </si>
  <si>
    <t>Authority for Revenue Requirement</t>
  </si>
  <si>
    <t>Distribution</t>
  </si>
  <si>
    <t xml:space="preserve">   Subtotal Safety Affordability Reliability</t>
  </si>
  <si>
    <t>Public Policy Proceedings</t>
  </si>
  <si>
    <t xml:space="preserve">   Subtotal Public Policy </t>
  </si>
  <si>
    <t>Non-CPUC Jurisdictional Proceedings</t>
  </si>
  <si>
    <t>Transmission</t>
  </si>
  <si>
    <t xml:space="preserve">   Subtotal Non-CPUC Jurisidictional</t>
  </si>
  <si>
    <t>Pending Application(s), Not Yet Approved</t>
  </si>
  <si>
    <t>NSGC</t>
  </si>
  <si>
    <t>Public Purpose Program</t>
  </si>
  <si>
    <t>NDC</t>
  </si>
  <si>
    <t>DWR BC</t>
  </si>
  <si>
    <t>Total Authorized Revenue</t>
  </si>
  <si>
    <t>Total Pending, Filed but not Approved</t>
  </si>
  <si>
    <t>Proposed Revenue Recovery Mechanism</t>
  </si>
  <si>
    <t>Approved Application(s), Implemented Since Jan 1 or To Be Implemented</t>
  </si>
  <si>
    <t>Total Approved, Implemented Since Jan 1 or To Be Implemented</t>
  </si>
  <si>
    <t>Current Revenue Requirement ($000):</t>
  </si>
  <si>
    <t>Notes:</t>
  </si>
  <si>
    <t>Pension Contribution</t>
  </si>
  <si>
    <t>Green Tariff Shared Renewables</t>
  </si>
  <si>
    <t>CTC</t>
  </si>
  <si>
    <t>Cost of Capital</t>
  </si>
  <si>
    <t>Diablo Canyon Retirement</t>
  </si>
  <si>
    <t>Nuclear Decommissioning (NDCTP)</t>
  </si>
  <si>
    <t>Department of Energy Litigation Proceeds</t>
  </si>
  <si>
    <t>D. 17-05-013</t>
  </si>
  <si>
    <t>SGIP</t>
  </si>
  <si>
    <t>AB 32: Cap &amp; Trade/GHG (Electric Procurement)</t>
  </si>
  <si>
    <t>Alternative Fuel Vehicle - SB 350 Application</t>
  </si>
  <si>
    <t>CARE Administration</t>
  </si>
  <si>
    <t>CPUC Fee</t>
  </si>
  <si>
    <t>EPIC (Electric Program Investment Charge)</t>
  </si>
  <si>
    <t>EV Infrastructure Program</t>
  </si>
  <si>
    <t>EV Pilot for Schools and Parks</t>
  </si>
  <si>
    <t xml:space="preserve">ESA (Energy Savings Assistance) </t>
  </si>
  <si>
    <t>Tree Mortality</t>
  </si>
  <si>
    <t>Residential Rate Reform Memorandum Account (RRRMA)</t>
  </si>
  <si>
    <t>Demand Response</t>
  </si>
  <si>
    <t>Demand Response Auction Mechanism</t>
  </si>
  <si>
    <t>Integrated Demand Side Management (IDSM)</t>
  </si>
  <si>
    <t>D.18-01-024, D.18-05-040</t>
  </si>
  <si>
    <t>Res. M-4839</t>
  </si>
  <si>
    <t>D.16-12-065</t>
  </si>
  <si>
    <t>D.19-07-009</t>
  </si>
  <si>
    <t>DWR Franchise Fees</t>
  </si>
  <si>
    <t>TACBAA</t>
  </si>
  <si>
    <t>TRBAA</t>
  </si>
  <si>
    <t>RSBA</t>
  </si>
  <si>
    <t>EUCRA</t>
  </si>
  <si>
    <t>Preliminary Statement ET</t>
  </si>
  <si>
    <t>D.18-05-041</t>
  </si>
  <si>
    <t>Preliminary Statement S</t>
  </si>
  <si>
    <t>ERRA</t>
  </si>
  <si>
    <t>ER19-520-000</t>
  </si>
  <si>
    <t>ER19-13-000</t>
  </si>
  <si>
    <t>2018 CEMA</t>
  </si>
  <si>
    <t xml:space="preserve">Demand Response </t>
  </si>
  <si>
    <t>D.17-07-009</t>
  </si>
  <si>
    <t>ESPI (CEEIA)</t>
  </si>
  <si>
    <t>Residential Rate Reform Memorandum Account</t>
  </si>
  <si>
    <t>DWR</t>
  </si>
  <si>
    <t>ESA (Energy Savings Assistance)</t>
  </si>
  <si>
    <t>WEMA</t>
  </si>
  <si>
    <t>Energy Efficiency/PEERAM</t>
  </si>
  <si>
    <t>Energy Efficiency/PPPRAM</t>
  </si>
  <si>
    <t>FERABA *</t>
  </si>
  <si>
    <t>DREBA (Incentives and Operations subaccounts) *</t>
  </si>
  <si>
    <t>MHPBA *</t>
  </si>
  <si>
    <t>MEBA *</t>
  </si>
  <si>
    <t>SGMA (Compressed Air Energy Storage) *</t>
  </si>
  <si>
    <t>LCPERMA *</t>
  </si>
  <si>
    <t>PEERAM *</t>
  </si>
  <si>
    <t>DWR -- Power Charge (PCCBA) *</t>
  </si>
  <si>
    <t>PPPRAM *</t>
  </si>
  <si>
    <t>EV Infrastructure Program/TEBA *</t>
  </si>
  <si>
    <t>CTC/MTCBA *</t>
  </si>
  <si>
    <t>Cost Allocation Mechanism</t>
  </si>
  <si>
    <t>Cost Allocation Mechanism/NSGBA *</t>
  </si>
  <si>
    <t>ERBBA *</t>
  </si>
  <si>
    <t>Nuclear Decommissioning (NDCTP) *</t>
  </si>
  <si>
    <t>EPIC (Electric Program Investment Charge) *</t>
  </si>
  <si>
    <t>CARE Administration *</t>
  </si>
  <si>
    <t>Hazardous Substance Materials (HSM) *</t>
  </si>
  <si>
    <t>NTBA *</t>
  </si>
  <si>
    <t>Preliminary Statement  CZ</t>
  </si>
  <si>
    <t>Preliminary Statement  CP</t>
  </si>
  <si>
    <t>Preliminary Statement  DT</t>
  </si>
  <si>
    <t>Preliminary Statement  CQ</t>
  </si>
  <si>
    <t>Preliminary Statement  FS</t>
  </si>
  <si>
    <t>Preliminary Statement  DB</t>
  </si>
  <si>
    <t>Preliminary Statement  P</t>
  </si>
  <si>
    <t>Preliminary Statement  DX</t>
  </si>
  <si>
    <t>Preliminary Statement  EC</t>
  </si>
  <si>
    <t>Preliminary Statement  GH</t>
  </si>
  <si>
    <t>Preliminary Statement  GJ</t>
  </si>
  <si>
    <t>Preliminary Statement  FD</t>
  </si>
  <si>
    <t>Preliminary Statement  EZ</t>
  </si>
  <si>
    <t>Preliminary Statement  DA</t>
  </si>
  <si>
    <t>Preliminary Statement  EF</t>
  </si>
  <si>
    <t>Preliminary Statement  HH</t>
  </si>
  <si>
    <t>Preliminary Statement  M</t>
  </si>
  <si>
    <t>Preliminary Statement  FY</t>
  </si>
  <si>
    <t xml:space="preserve">Balancing Account </t>
  </si>
  <si>
    <t>New</t>
  </si>
  <si>
    <t>Existing</t>
  </si>
  <si>
    <t>ECRA</t>
  </si>
  <si>
    <t>Transmission Balancing Accounts</t>
  </si>
  <si>
    <t>GHG Revenue</t>
  </si>
  <si>
    <t>Total</t>
  </si>
  <si>
    <t>Authorized + Pending</t>
  </si>
  <si>
    <t>FERC BAs</t>
  </si>
  <si>
    <t>General Rate Case</t>
  </si>
  <si>
    <t>General Rate Case - DRAM*</t>
  </si>
  <si>
    <t>TO</t>
  </si>
  <si>
    <t>Current Revenue Requirement Effective:</t>
  </si>
  <si>
    <t>D.19-11-017</t>
  </si>
  <si>
    <t>D.19-12-007</t>
  </si>
  <si>
    <t>TO - Formula Rate</t>
  </si>
  <si>
    <t>D.17-05-013 / D.19-09-004</t>
  </si>
  <si>
    <t>CPUC Code 6350-6354</t>
  </si>
  <si>
    <t>N</t>
  </si>
  <si>
    <t>Authorized</t>
  </si>
  <si>
    <t>D.20-01-021</t>
  </si>
  <si>
    <t>Basis of Revenue Requirement Forecast: Application Amended Application, Ammended Testimony, Proposed Settlement Agreement, Proposed Decision</t>
  </si>
  <si>
    <t>Application</t>
  </si>
  <si>
    <t>Customer Data Access - Click-Through</t>
  </si>
  <si>
    <t>A.18-11-015</t>
  </si>
  <si>
    <t>2020 GRC - TY Undercolletions</t>
  </si>
  <si>
    <t>Proceeding/Filing</t>
  </si>
  <si>
    <t xml:space="preserve">D.19-12-056 / D.20-05-053 / Advice 5887-E </t>
  </si>
  <si>
    <t>PCIA</t>
  </si>
  <si>
    <t>Section 851 Application to Sell The SF General Office Complex</t>
  </si>
  <si>
    <t>2020 Wildfire Mitigation and Catastrophic Events</t>
  </si>
  <si>
    <t>A.20-09-019</t>
  </si>
  <si>
    <t>Res. M-4841</t>
  </si>
  <si>
    <t>D.20-12-005</t>
  </si>
  <si>
    <t>D. 17-05-013 / D.20-12-005</t>
  </si>
  <si>
    <t>D.20-10-026</t>
  </si>
  <si>
    <t>Balancing Accounts</t>
  </si>
  <si>
    <t>School Energy Efficiency Stimulus Program</t>
  </si>
  <si>
    <t>Preliminary Statement  DG</t>
  </si>
  <si>
    <t>D. 20-12-038</t>
  </si>
  <si>
    <t>Tree Mortality*</t>
  </si>
  <si>
    <t>March 1</t>
  </si>
  <si>
    <t>GRC Undercollection</t>
  </si>
  <si>
    <t>Risk Transfer Balancing Account*</t>
  </si>
  <si>
    <t>AB 841 School Energy Efficiency Stimulus Program</t>
  </si>
  <si>
    <t>WMCE Interim Rate Relief</t>
  </si>
  <si>
    <t>D. 20-12-005</t>
  </si>
  <si>
    <t>D.09-09-020, AL 3915-G/5195-E</t>
  </si>
  <si>
    <t>Alternative Fuel Vehicle - SB 350 Application (aka Transportation Electrification)</t>
  </si>
  <si>
    <t>Resolution E-5108</t>
  </si>
  <si>
    <t>Wildfire Mitigation Balancing Account (WMBA)</t>
  </si>
  <si>
    <t>D.20-12-005 / AL 6100-E</t>
  </si>
  <si>
    <t xml:space="preserve">D.19-12-056 / D.20-05-053 / AL 5887-E </t>
  </si>
  <si>
    <t>D. 17-05-013 /AL-5720-E / D.20-12-005</t>
  </si>
  <si>
    <t>D. 18-01-022 / D.18-11-024</t>
  </si>
  <si>
    <t>Accumulated Deferred Income Taxes</t>
  </si>
  <si>
    <t>D.20-12-005 / AL 6062-E</t>
  </si>
  <si>
    <t>ERRA/PFS *</t>
  </si>
  <si>
    <t>PUBA/PABA</t>
  </si>
  <si>
    <t>D.16-11-022, D.17-12-009, D.21-06-015</t>
  </si>
  <si>
    <t>D.16-11-022, D.17-12-009, D.17-05-013, D.21-06-015</t>
  </si>
  <si>
    <t>2023 GRC</t>
  </si>
  <si>
    <t>A.21-06-021</t>
  </si>
  <si>
    <t>D.17-05-020, D.21-09-003</t>
  </si>
  <si>
    <t>POR Securitization</t>
  </si>
  <si>
    <t>D.21-08-023/D.21-04-030</t>
  </si>
  <si>
    <t>Emergency Reliability OIR</t>
  </si>
  <si>
    <t>2022 Cost of Capital</t>
  </si>
  <si>
    <t>A.21-08-015</t>
  </si>
  <si>
    <t>Accumulated Deferred Tax Adjustment</t>
  </si>
  <si>
    <t>Revised Testimony filed 11-13-2020</t>
  </si>
  <si>
    <t>California Hub for EE Financing</t>
  </si>
  <si>
    <t>D.21-08-006</t>
  </si>
  <si>
    <t>2021 Wildfire Mitigation and Catastrophic Events</t>
  </si>
  <si>
    <t>A.21-09-008</t>
  </si>
  <si>
    <t>Settlement Agreement</t>
  </si>
  <si>
    <t>January 1, 2022</t>
  </si>
  <si>
    <t>6408-E-C</t>
  </si>
  <si>
    <t>Wildfire Fund Charge (formerly known as DWR Bond)</t>
  </si>
  <si>
    <t>D.21-10-022, AL 6407-E</t>
  </si>
  <si>
    <t>D.21-06-030</t>
  </si>
  <si>
    <t>D.21-08-027</t>
  </si>
  <si>
    <t>Electric Vehicle Charging Phase II</t>
  </si>
  <si>
    <t>Building Decarbonization OIR</t>
  </si>
  <si>
    <t>D.21-11-020</t>
  </si>
  <si>
    <t>DWR Bond Charge Refund</t>
  </si>
  <si>
    <t>D.21-12-001</t>
  </si>
  <si>
    <t>FERC Energy Crisis Refund</t>
  </si>
  <si>
    <t>FERC Docket No. EL00-95-000</t>
  </si>
  <si>
    <t>2021 RF&amp;U</t>
  </si>
  <si>
    <t>2022 RF&amp;U</t>
  </si>
  <si>
    <t>ER21-2980-000</t>
  </si>
  <si>
    <t>IRPCMA*</t>
  </si>
  <si>
    <t>VMBA</t>
  </si>
  <si>
    <t>WMBA</t>
  </si>
  <si>
    <t>20-06-003, AL 6001-E</t>
  </si>
  <si>
    <t>AL 6004-E-D / 6408-E-C</t>
  </si>
  <si>
    <t xml:space="preserve">CEEIA </t>
  </si>
  <si>
    <t>Application proposed $16.289 million. Rev reqs grossed up with 2021 RF&amp;U (factor in cell B171)</t>
  </si>
  <si>
    <t>Application proposed $1.409 billion. Rev reqs grossed up with 2021 RF&amp;U (factor in cell B171)</t>
  </si>
  <si>
    <t>A.21-10-010</t>
  </si>
  <si>
    <t>WHC</t>
  </si>
  <si>
    <t>D.20-12-005, AL 6210-E</t>
  </si>
  <si>
    <t>D.18-01-022</t>
  </si>
  <si>
    <t>D.21-09-003</t>
  </si>
  <si>
    <t>D.21-12-006</t>
  </si>
  <si>
    <t>Electric Preliminary Statement Part HJ</t>
  </si>
  <si>
    <t>D. 20-12-005, AL 6357-E</t>
  </si>
  <si>
    <t>D. 20-12-005, AL 6357-E, AL 6390-E</t>
  </si>
  <si>
    <t>D. 20-12-005, AL 6062-E, AL 6389-E</t>
  </si>
  <si>
    <t>D.21-06-030, AL 6251-E, AL 6390-E</t>
  </si>
  <si>
    <t>D.21-03-056</t>
  </si>
  <si>
    <t>D.20-01-021, AL 5857-E</t>
  </si>
  <si>
    <t>D.18-01-024, AL 5222-E</t>
  </si>
  <si>
    <t>D. 17-12-003</t>
  </si>
  <si>
    <t>D.14-10-046</t>
  </si>
  <si>
    <t>D.21-06-015</t>
  </si>
  <si>
    <t>D.18-01-008, D.18-10-052, D.20-08-042</t>
  </si>
  <si>
    <t xml:space="preserve"> D.18-05-041</t>
  </si>
  <si>
    <t>AL 5742-E, D. 18-05-041</t>
  </si>
  <si>
    <t xml:space="preserve">D.19-11-017 </t>
  </si>
  <si>
    <t>D.21-01-004, AL 6070-E</t>
  </si>
  <si>
    <t>Vegetation Management Balancing Account (VMBA)</t>
  </si>
  <si>
    <t>Annual Period 2022</t>
  </si>
  <si>
    <t>2022 Authorized Revenue Requirement ($000)</t>
  </si>
  <si>
    <t>2022 Proposed Revenue Requirement ($000)</t>
  </si>
  <si>
    <t>BioMat</t>
  </si>
  <si>
    <t>BioMat*</t>
  </si>
  <si>
    <t>Non-Vintaged PCIA</t>
  </si>
  <si>
    <t>DAC-GT</t>
  </si>
  <si>
    <t>WNDRR</t>
  </si>
  <si>
    <t>DWR Refund</t>
  </si>
  <si>
    <t>January 1, 2022 Rate Change (AL 6408-E-C) trued up the balancing accounts in the partial AET (excludes 2022 ERRA and other generation RRQs) and implemented various authorized RRQs.</t>
  </si>
  <si>
    <t>March 1, 2022 Rate Change (AL 6509-E) implemented the 2022 ERRA decision.</t>
  </si>
  <si>
    <t>D.18-01-008, D.18-10-052, D.20-08-042,D21-11-028, AL 6441-E</t>
  </si>
  <si>
    <t>Residential Uncollectibles Balancing Account (RUBA)*</t>
  </si>
  <si>
    <t>PABA/PUBA</t>
  </si>
  <si>
    <t>6509-E-A</t>
  </si>
  <si>
    <t>Authorized Revenue Requirement</t>
  </si>
  <si>
    <t>June 1</t>
  </si>
  <si>
    <t>Summer Reliability OIR</t>
  </si>
  <si>
    <t>Excess Tax</t>
  </si>
  <si>
    <t>RTBA</t>
  </si>
  <si>
    <t>2023 Cost of Capital</t>
  </si>
  <si>
    <t>AL 4584-G/6423-E</t>
  </si>
  <si>
    <t>A.22-04-008</t>
  </si>
  <si>
    <t>A.22-05-002</t>
  </si>
  <si>
    <t>6603-E-A</t>
  </si>
  <si>
    <t>June 1, 2022 Rate Change (AL 6603-E-A) implemented the 2020 GRC Phase 2 decision and various authorized RRQs.</t>
  </si>
  <si>
    <t>Application, Exhibit 1 Table 3-2, Exhibit 2 Table 10-1</t>
  </si>
  <si>
    <t>D.21-03-056, D.21-12-015</t>
  </si>
  <si>
    <t>D.22-03-011</t>
  </si>
  <si>
    <t>AL 4579-G/6513-E</t>
  </si>
  <si>
    <t xml:space="preserve"> D.18-05-041, AL 4521-G-A/6385-E-A</t>
  </si>
  <si>
    <t>AL 5742-E, D. 18-05-041,  AL 4521-G-A/6385-E-A</t>
  </si>
  <si>
    <t>D.21-01-004, AL 6070-E, AL 4521-G-A/6385-E-A</t>
  </si>
  <si>
    <t>D.21-12-011</t>
  </si>
  <si>
    <t>D.22-02-002</t>
  </si>
  <si>
    <t>D.22-02-002, AL 6308-E</t>
  </si>
  <si>
    <t>D.21-11-002</t>
  </si>
  <si>
    <t>FERC Docket No. EL00-05-000</t>
  </si>
  <si>
    <t>D. 18-12-003, D.22-02-002</t>
  </si>
  <si>
    <t>Application, includes 2022 RF&amp;U</t>
  </si>
  <si>
    <t>2023 ERRA</t>
  </si>
  <si>
    <t>Application, Table 21-1</t>
  </si>
  <si>
    <t>Application, Table 20-1</t>
  </si>
  <si>
    <t>Reporting Date: September 1, 2022</t>
  </si>
  <si>
    <t>September 1</t>
  </si>
  <si>
    <t>Distribution (Wildfire)</t>
  </si>
  <si>
    <t>6689-E</t>
  </si>
  <si>
    <t>September 1, 2022 Rate Change (AL 6689-E) implemented the second tranche of SB 901 rate neutral securitization.</t>
  </si>
  <si>
    <t>VMBA (Distribution - Wildfire)</t>
  </si>
  <si>
    <t>Vegetation Management Balancing Account (VMBA) (Distribution - Wildfire)</t>
  </si>
  <si>
    <t>General Rate Case (Distribution - Wildfire)</t>
  </si>
  <si>
    <t>2023 GRC Phase I Track 2</t>
  </si>
  <si>
    <t xml:space="preserve">September Update, PGE-33, Chapter 5, Attachment G </t>
  </si>
  <si>
    <t>D.22-08-004</t>
  </si>
  <si>
    <t>Bill insert - August 2022</t>
  </si>
  <si>
    <t>WFC</t>
  </si>
  <si>
    <t>AB 1054 Securitization - FO 1</t>
  </si>
  <si>
    <t>AB 1054 Securitization - FO 2</t>
  </si>
  <si>
    <t>D.20-12-005 / AL 6100-E / AL 6643-E</t>
  </si>
  <si>
    <t>D.09-09-020 / AL 6492-E-B</t>
  </si>
  <si>
    <r>
      <t xml:space="preserve">AB 32: Cap &amp; Trade/GHG </t>
    </r>
    <r>
      <rPr>
        <sz val="11"/>
        <rFont val="Calibri"/>
        <family val="2"/>
      </rPr>
      <t>(ERRA Forecast)</t>
    </r>
  </si>
  <si>
    <r>
      <t>Tree Mortality</t>
    </r>
    <r>
      <rPr>
        <sz val="11"/>
        <rFont val="Calibri"/>
        <family val="2"/>
      </rPr>
      <t xml:space="preserve"> (ERRA Forecast)</t>
    </r>
  </si>
  <si>
    <t>A.22-05-029</t>
  </si>
  <si>
    <t>Existing or New Item</t>
  </si>
  <si>
    <t>Change in Projected Authorized  Revenue Requirement ($000) for Rate Impact - Breakout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</si>
</sst>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.00"/>
    <numFmt numFmtId="166" formatCode="#,##0."/>
    <numFmt numFmtId="167" formatCode="&quot;$&quot;#."/>
    <numFmt numFmtId="168" formatCode="0.00_)"/>
    <numFmt numFmtId="169" formatCode="#,##0.00&quot; $&quot;;\-#,##0.00&quot; $&quot;"/>
    <numFmt numFmtId="170" formatCode="m\-d\-yy"/>
    <numFmt numFmtId="171" formatCode="_(* #,##0_);_(* \(#,##0\);_(* &quot;-&quot;??_);_(@_)"/>
    <numFmt numFmtId="172" formatCode="_(&quot;$&quot;* #,##0_);_(&quot;$&quot;* \(#,##0\);_(&quot;$&quot;* &quot;-&quot;??_);_(@_)"/>
    <numFmt numFmtId="173" formatCode="0.0000000000"/>
    <numFmt numFmtId="174" formatCode="_-* #,##0.0_-;\-* #,##0.0_-;_-* &quot;-&quot;??_-;_-@_-"/>
    <numFmt numFmtId="175" formatCode="0.000000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color indexed="12"/>
      <name val="Arial"/>
      <family val="2"/>
    </font>
    <font>
      <sz val="11"/>
      <name val="Garamond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Geneva"/>
      <family val="2"/>
    </font>
    <font>
      <sz val="11"/>
      <name val="??"/>
      <family val="3"/>
      <charset val="129"/>
    </font>
    <font>
      <sz val="12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name val="Calibri"/>
      <family val="2"/>
    </font>
    <font>
      <u val="singleAccounting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/>
      <bottom style="hair">
        <color auto="1"/>
      </bottom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double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0" fontId="3" fillId="2" borderId="1">
      <alignment horizontal="center" vertical="center"/>
      <protection/>
    </xf>
    <xf numFmtId="43" fontId="2" fillId="0" borderId="0" applyFont="0" applyFill="0" applyBorder="0" applyAlignment="0" applyProtection="0"/>
    <xf numFmtId="166" fontId="5" fillId="0" borderId="0">
      <alignment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>
      <alignment/>
      <protection locked="0"/>
    </xf>
    <xf numFmtId="0" fontId="5" fillId="0" borderId="0">
      <alignment/>
      <protection locked="0"/>
    </xf>
    <xf numFmtId="165" fontId="5" fillId="0" borderId="0">
      <alignment/>
      <protection locked="0"/>
    </xf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169" fontId="2" fillId="0" borderId="0">
      <alignment/>
      <protection locked="0"/>
    </xf>
    <xf numFmtId="169" fontId="2" fillId="0" borderId="0">
      <alignment/>
      <protection locked="0"/>
    </xf>
    <xf numFmtId="0" fontId="8" fillId="0" borderId="2" applyNumberFormat="0" applyFill="0" applyAlignment="0" applyProtection="0"/>
    <xf numFmtId="0" fontId="6" fillId="4" borderId="3" applyNumberFormat="0" applyBorder="0" applyAlignment="0" applyProtection="0"/>
    <xf numFmtId="37" fontId="9" fillId="0" borderId="0">
      <alignment/>
      <protection/>
    </xf>
    <xf numFmtId="168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4">
      <alignment/>
      <protection locked="0"/>
    </xf>
    <xf numFmtId="0" fontId="6" fillId="5" borderId="0" applyNumberFormat="0" applyBorder="0" applyAlignment="0" applyProtection="0"/>
    <xf numFmtId="37" fontId="6" fillId="0" borderId="0">
      <alignment/>
      <protection/>
    </xf>
    <xf numFmtId="0" fontId="6" fillId="5" borderId="0" applyNumberFormat="0" applyBorder="0" applyAlignment="0" applyProtection="0"/>
    <xf numFmtId="3" fontId="11" fillId="0" borderId="2" applyProtection="0">
      <alignment/>
    </xf>
    <xf numFmtId="0" fontId="2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173" fontId="16" fillId="2" borderId="1">
      <alignment horizontal="center" vertical="center"/>
      <protection/>
    </xf>
    <xf numFmtId="6" fontId="17" fillId="0" borderId="0">
      <alignment/>
      <protection locked="0"/>
    </xf>
    <xf numFmtId="174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/>
    <xf numFmtId="0" fontId="13" fillId="0" borderId="0" xfId="0" applyFont="1" applyFill="1"/>
    <xf numFmtId="5" fontId="14" fillId="0" borderId="0" xfId="0" applyNumberFormat="1" applyFont="1" applyFill="1"/>
    <xf numFmtId="5" fontId="13" fillId="0" borderId="0" xfId="0" applyNumberFormat="1" applyFont="1" applyFill="1"/>
    <xf numFmtId="0" fontId="0" fillId="0" borderId="0" xfId="0" applyFill="1"/>
    <xf numFmtId="0" fontId="12" fillId="0" borderId="0" xfId="20" applyFont="1" applyFill="1" applyBorder="1" applyAlignment="1">
      <alignment horizontal="left"/>
      <protection/>
    </xf>
    <xf numFmtId="41" fontId="13" fillId="0" borderId="0" xfId="18" applyNumberFormat="1" applyFont="1" applyFill="1"/>
    <xf numFmtId="164" fontId="13" fillId="0" borderId="0" xfId="0" applyNumberFormat="1" applyFont="1" applyFill="1"/>
    <xf numFmtId="49" fontId="13" fillId="0" borderId="0" xfId="0" applyNumberFormat="1" applyFont="1" applyFill="1" applyAlignment="1">
      <alignment/>
    </xf>
    <xf numFmtId="0" fontId="13" fillId="0" borderId="5" xfId="0" applyFont="1" applyFill="1" applyBorder="1" applyAlignment="1">
      <alignment wrapText="1"/>
    </xf>
    <xf numFmtId="41" fontId="13" fillId="0" borderId="0" xfId="0" applyNumberFormat="1" applyFont="1" applyFill="1"/>
    <xf numFmtId="41" fontId="14" fillId="0" borderId="0" xfId="0" applyNumberFormat="1" applyFont="1" applyFill="1"/>
    <xf numFmtId="41" fontId="13" fillId="0" borderId="0" xfId="0" applyNumberFormat="1" applyFont="1" applyFill="1" applyBorder="1"/>
    <xf numFmtId="41" fontId="14" fillId="0" borderId="6" xfId="0" applyNumberFormat="1" applyFont="1" applyFill="1" applyBorder="1"/>
    <xf numFmtId="3" fontId="13" fillId="0" borderId="0" xfId="0" applyNumberFormat="1" applyFont="1" applyFill="1"/>
    <xf numFmtId="37" fontId="13" fillId="0" borderId="0" xfId="0" applyNumberFormat="1" applyFont="1" applyFill="1"/>
    <xf numFmtId="171" fontId="13" fillId="0" borderId="0" xfId="0" applyNumberFormat="1" applyFont="1" applyFill="1"/>
    <xf numFmtId="171" fontId="13" fillId="0" borderId="0" xfId="18" applyNumberFormat="1" applyFont="1" applyFill="1"/>
    <xf numFmtId="172" fontId="13" fillId="0" borderId="0" xfId="16" applyNumberFormat="1" applyFont="1" applyFill="1"/>
    <xf numFmtId="3" fontId="14" fillId="0" borderId="6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/>
    <xf numFmtId="0" fontId="13" fillId="0" borderId="7" xfId="0" applyFont="1" applyFill="1" applyBorder="1"/>
    <xf numFmtId="164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3" fillId="0" borderId="7" xfId="0" applyFont="1" applyFill="1" applyBorder="1" applyAlignment="1">
      <alignment/>
    </xf>
    <xf numFmtId="0" fontId="13" fillId="0" borderId="3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/>
    <xf numFmtId="172" fontId="13" fillId="0" borderId="0" xfId="0" applyNumberFormat="1" applyFont="1" applyFill="1"/>
    <xf numFmtId="5" fontId="13" fillId="0" borderId="0" xfId="0" applyNumberFormat="1" applyFont="1" applyFill="1" applyBorder="1"/>
    <xf numFmtId="3" fontId="14" fillId="0" borderId="0" xfId="0" applyNumberFormat="1" applyFont="1" applyFill="1" applyAlignment="1">
      <alignment horizontal="left"/>
    </xf>
    <xf numFmtId="0" fontId="13" fillId="0" borderId="5" xfId="0" applyFont="1" applyFill="1" applyBorder="1"/>
    <xf numFmtId="43" fontId="13" fillId="0" borderId="0" xfId="18" applyFont="1" applyFill="1"/>
    <xf numFmtId="171" fontId="19" fillId="0" borderId="0" xfId="18" applyNumberFormat="1" applyFont="1" applyFill="1"/>
    <xf numFmtId="0" fontId="13" fillId="0" borderId="0" xfId="0" applyFont="1" applyFill="1" applyAlignment="1">
      <alignment horizontal="right"/>
    </xf>
    <xf numFmtId="37" fontId="13" fillId="0" borderId="0" xfId="16" applyNumberFormat="1" applyFont="1" applyFill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center"/>
    </xf>
    <xf numFmtId="43" fontId="13" fillId="0" borderId="0" xfId="18" applyNumberFormat="1" applyFont="1" applyFill="1"/>
    <xf numFmtId="5" fontId="13" fillId="0" borderId="0" xfId="0" applyNumberFormat="1" applyFont="1" applyFill="1" applyAlignment="1">
      <alignment horizontal="left"/>
    </xf>
    <xf numFmtId="41" fontId="13" fillId="0" borderId="0" xfId="18" applyNumberFormat="1" applyFont="1" applyFill="1" applyBorder="1"/>
    <xf numFmtId="171" fontId="13" fillId="0" borderId="0" xfId="18" applyNumberFormat="1" applyFont="1" applyFill="1" applyBorder="1"/>
    <xf numFmtId="5" fontId="13" fillId="0" borderId="0" xfId="0" applyNumberFormat="1" applyFont="1" applyFill="1" applyBorder="1" applyAlignment="1">
      <alignment horizontal="left"/>
    </xf>
    <xf numFmtId="172" fontId="13" fillId="0" borderId="0" xfId="16" applyNumberFormat="1" applyFont="1" applyFill="1" applyAlignment="1">
      <alignment horizontal="center"/>
    </xf>
    <xf numFmtId="171" fontId="14" fillId="0" borderId="6" xfId="18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43" fontId="13" fillId="0" borderId="0" xfId="0" applyNumberFormat="1" applyFont="1" applyFill="1"/>
    <xf numFmtId="41" fontId="21" fillId="0" borderId="0" xfId="18" applyNumberFormat="1" applyFont="1" applyFill="1" applyBorder="1"/>
    <xf numFmtId="3" fontId="13" fillId="0" borderId="0" xfId="0" applyNumberFormat="1" applyFont="1" applyFill="1" applyAlignment="1">
      <alignment horizontal="center"/>
    </xf>
    <xf numFmtId="171" fontId="13" fillId="0" borderId="0" xfId="18" applyNumberFormat="1" applyFont="1" applyFill="1" applyAlignment="1">
      <alignment horizontal="left"/>
    </xf>
    <xf numFmtId="3" fontId="14" fillId="0" borderId="0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75" fontId="2" fillId="0" borderId="0" xfId="57" applyNumberFormat="1" applyFont="1" applyFill="1">
      <alignment/>
      <protection/>
    </xf>
    <xf numFmtId="0" fontId="2" fillId="0" borderId="0" xfId="64" applyFont="1" applyFill="1">
      <alignment/>
      <protection/>
    </xf>
    <xf numFmtId="5" fontId="0" fillId="0" borderId="0" xfId="0" applyNumberFormat="1"/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ctual Date" xfId="21"/>
    <cellStyle name="Comma 2" xfId="22"/>
    <cellStyle name="Comma0" xfId="23"/>
    <cellStyle name="Currency 3" xfId="24"/>
    <cellStyle name="Currency 2" xfId="25"/>
    <cellStyle name="Currency0" xfId="26"/>
    <cellStyle name="Date" xfId="27"/>
    <cellStyle name="Fixed" xfId="28"/>
    <cellStyle name="Grey" xfId="29"/>
    <cellStyle name="HEADER" xfId="30"/>
    <cellStyle name="Heading 1 2" xfId="31"/>
    <cellStyle name="Heading 2 2" xfId="32"/>
    <cellStyle name="Heading1" xfId="33"/>
    <cellStyle name="Heading2" xfId="34"/>
    <cellStyle name="HIGHLIGHT" xfId="35"/>
    <cellStyle name="Input [yellow]" xfId="36"/>
    <cellStyle name="no dec" xfId="37"/>
    <cellStyle name="Normal - Style1" xfId="38"/>
    <cellStyle name="Normal 2 2" xfId="39"/>
    <cellStyle name="Normal 3" xfId="40"/>
    <cellStyle name="Percent 5" xfId="41"/>
    <cellStyle name="Percent [2]" xfId="42"/>
    <cellStyle name="Percent 2" xfId="43"/>
    <cellStyle name="Percent 3" xfId="44"/>
    <cellStyle name="Total 2" xfId="45"/>
    <cellStyle name="Unprot" xfId="46"/>
    <cellStyle name="Unprot$" xfId="47"/>
    <cellStyle name="Unprot_07-2008 CSI Update v1.5 - FINAL" xfId="48"/>
    <cellStyle name="Unprotect" xfId="49"/>
    <cellStyle name="Normal 3 2" xfId="50"/>
    <cellStyle name="Normal 9" xfId="51"/>
    <cellStyle name="Percent 4" xfId="52"/>
    <cellStyle name="Normal 10" xfId="53"/>
    <cellStyle name="Comma 31 2" xfId="54"/>
    <cellStyle name="Normal 19" xfId="55"/>
    <cellStyle name="Normal 2 3" xfId="56"/>
    <cellStyle name="Normal 2 2 3" xfId="57"/>
    <cellStyle name="Normal 4" xfId="58"/>
    <cellStyle name="_x0010_“+ˆÉ•?pý¤" xfId="59"/>
    <cellStyle name="Actual Date 2" xfId="60"/>
    <cellStyle name="Date 2" xfId="61"/>
    <cellStyle name="Fixed 2" xfId="62"/>
    <cellStyle name="Normal 5" xfId="63"/>
    <cellStyle name="Normal 2 10 10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5" Type="http://schemas.openxmlformats.org/officeDocument/2006/relationships/sharedStrings" Target="sharedStrings.xml" /><Relationship Id="rId7" Type="http://schemas.openxmlformats.org/officeDocument/2006/relationships/customXml" Target="../customXml/item2.xml" /><Relationship Id="rId9" Type="http://schemas.openxmlformats.org/officeDocument/2006/relationships/customXml" Target="../customXml/item4.xml" /><Relationship Id="rId2" Type="http://schemas.openxmlformats.org/officeDocument/2006/relationships/worksheet" Target="worksheets/sheet1.xml" /><Relationship Id="rId18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" Type="http://schemas.openxmlformats.org/officeDocument/2006/relationships/theme" Target="theme/theme1.xml" /><Relationship Id="rId4" Type="http://schemas.openxmlformats.org/officeDocument/2006/relationships/styles" Target="styles.xml" /><Relationship Id="rId6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19" Type="http://schemas.openxmlformats.org/officeDocument/2006/relationships/externalLink" Target="externalLinks/externalLink10.xml" /><Relationship Id="rId13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ge.sharepoint.com\2018%20E-CREDIT%20Filing\E-CREDI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ge.sharepoint.com\Documents%20and%20Settings\rzm1.PGE\Local%20Settings\Temporary%20Internet%20Files\OLK84\RRQ_Input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lims.sce.com\CLOSING%20DOCUMENTS\2009%20Spreadsheets\2009%20CLOSINGS\MBA\12%20-%20December\Adjustments\MBA%20Model%202009v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caiso.com\Documents\2013ResourceAdequacyPlanTemplat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caiso.com\Documents\NQC%20Requests\59210\2014-02_Batch_2013NetQualifyingCapacityRequestForm_updated_c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lims.sce.com\WINDOWS\TEMP\97RECB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lims.sce.com\windows\TEMP\Model%20Supporting%20November%205%202001%20Rev%20Req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caiso.com\Documents\NQC%20Requests\60yyy\2014-02_Batch_2013NetQualifyingCapacityRequestForm_updated_cm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ge.sharepoint.com\WINNT\Temporary%20Internet%20Files\OLK8E\2005\0305\CP_03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ge.sharepoint.com\Users\cuad\Documents\2017%20ERRA%20Forecast\CRS%20Working%20Fil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0.0279</v>
          </cell>
        </row>
        <row r="6">
          <cell r="B6">
            <v>0.024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min Info"/>
      <sheetName val="Resources"/>
      <sheetName val="Other"/>
      <sheetName val="Lists"/>
      <sheetName val="Sheet1"/>
      <sheetName val="Flexible RA Capacity"/>
      <sheetName val="PRM For Annual RA"/>
      <sheetName val="RA Capacity"/>
    </sheetNames>
    <sheetDataSet>
      <sheetData sheetId="0"/>
      <sheetData sheetId="1"/>
      <sheetData sheetId="2"/>
      <sheetData sheetId="3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4"/>
      <sheetData sheetId="5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> </v>
          </cell>
        </row>
        <row r="666">
          <cell r="A666" t="str">
            <v> </v>
          </cell>
        </row>
        <row r="667">
          <cell r="A667" t="str">
            <v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</v>
          </cell>
          <cell r="H9" t="str">
            <v>$/therm</v>
          </cell>
        </row>
        <row r="13">
          <cell r="A13" t="str">
            <v>WACOG </v>
          </cell>
          <cell r="G13">
            <v>0.55415</v>
          </cell>
          <cell r="H13" t="str">
            <v>$/therm</v>
          </cell>
        </row>
        <row r="15">
          <cell r="A15" t="str">
            <v>X Franchise Fee Factor*</v>
          </cell>
          <cell r="G15">
            <v>0.009765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0.00541127475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9D28-87E3-445F-89CF-C3F304F54B9A}">
  <sheetPr codeName="Sheet1">
    <pageSetUpPr fitToPage="1"/>
  </sheetPr>
  <dimension ref="A2:S135"/>
  <sheetViews>
    <sheetView showGridLines="0" tabSelected="1" zoomScale="50" zoomScaleNormal="50" workbookViewId="0" topLeftCell="A1">
      <selection pane="topLeft" activeCell="L126" sqref="L126"/>
    </sheetView>
  </sheetViews>
  <sheetFormatPr defaultColWidth="9.140625" defaultRowHeight="15"/>
  <cols>
    <col min="1" max="1" width="55.8571428571429" style="1" customWidth="1"/>
    <col min="2" max="2" width="37" style="1" customWidth="1"/>
    <col min="3" max="3" width="37.1428571428571" style="1" customWidth="1"/>
    <col min="4" max="4" width="41.1428571428571" style="1" bestFit="1" customWidth="1"/>
    <col min="5" max="5" width="36" style="1" customWidth="1"/>
    <col min="6" max="6" width="33.4285714285714" style="1" customWidth="1"/>
    <col min="7" max="8" width="15.8571428571429" style="1" customWidth="1"/>
    <col min="9" max="9" width="16.7142857142857" style="1" bestFit="1" customWidth="1"/>
    <col min="10" max="11" width="15.8571428571429" style="1" customWidth="1"/>
    <col min="12" max="12" width="40.8571428571429" style="1" bestFit="1" customWidth="1"/>
    <col min="13" max="13" width="9.85714285714286" style="1" customWidth="1"/>
    <col min="14" max="14" width="12.4285714285714" style="1" bestFit="1" customWidth="1"/>
    <col min="15" max="15" width="14.2857142857143" style="1" bestFit="1" customWidth="1"/>
    <col min="16" max="16" width="14.5714285714286" style="1" bestFit="1" customWidth="1"/>
    <col min="17" max="17" width="17" style="1" bestFit="1" customWidth="1"/>
    <col min="18" max="18" width="19.5714285714286" style="1" bestFit="1" customWidth="1"/>
    <col min="19" max="19" width="20.1428571428571" style="1" bestFit="1" customWidth="1"/>
    <col min="20" max="16384" width="9.14285714285714" style="1"/>
  </cols>
  <sheetData>
    <row r="2" spans="1:11" ht="15">
      <c r="A2" s="1" t="s">
        <v>232</v>
      </c>
      <c r="B2" s="24"/>
      <c r="C2" s="24"/>
      <c r="D2" s="24"/>
      <c r="E2" s="24"/>
      <c r="F2" s="24"/>
      <c r="G2" s="7"/>
      <c r="H2" s="7"/>
      <c r="I2" s="7"/>
      <c r="J2" s="7"/>
      <c r="K2" s="7"/>
    </row>
    <row r="3" spans="1:11" ht="15">
      <c r="A3" s="1" t="s">
        <v>275</v>
      </c>
      <c r="B3" s="24"/>
      <c r="C3" s="24"/>
      <c r="D3" s="24"/>
      <c r="E3" s="24"/>
      <c r="F3" s="24"/>
      <c r="G3" s="7"/>
      <c r="H3" s="7"/>
      <c r="I3" s="7"/>
      <c r="J3" s="7"/>
      <c r="K3" s="7"/>
    </row>
    <row r="4" spans="2:11" ht="15">
      <c r="B4" s="24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25"/>
      <c r="B5" s="8" t="s">
        <v>185</v>
      </c>
      <c r="C5" s="8" t="s">
        <v>150</v>
      </c>
      <c r="D5" s="22" t="s">
        <v>248</v>
      </c>
      <c r="E5" s="8" t="s">
        <v>276</v>
      </c>
      <c r="F5" s="8"/>
      <c r="G5" s="22" t="s">
        <v>185</v>
      </c>
      <c r="H5" s="8" t="s">
        <v>150</v>
      </c>
      <c r="I5" s="22" t="s">
        <v>248</v>
      </c>
      <c r="J5" s="22" t="s">
        <v>276</v>
      </c>
      <c r="K5" s="8"/>
    </row>
    <row r="6" spans="2:16" ht="15">
      <c r="B6" s="26" t="s">
        <v>186</v>
      </c>
      <c r="C6" s="26" t="s">
        <v>246</v>
      </c>
      <c r="D6" s="23" t="s">
        <v>256</v>
      </c>
      <c r="E6" s="23" t="s">
        <v>278</v>
      </c>
      <c r="F6" s="26"/>
      <c r="G6" s="23" t="s">
        <v>186</v>
      </c>
      <c r="H6" s="26" t="s">
        <v>246</v>
      </c>
      <c r="I6" s="23" t="s">
        <v>256</v>
      </c>
      <c r="J6" s="23" t="s">
        <v>278</v>
      </c>
      <c r="K6" s="26"/>
      <c r="P6" s="16"/>
    </row>
    <row r="7" spans="1:13" ht="28.5" customHeight="1">
      <c r="A7" s="27" t="s">
        <v>1</v>
      </c>
      <c r="B7" s="62" t="s">
        <v>5</v>
      </c>
      <c r="C7" s="63"/>
      <c r="D7" s="63"/>
      <c r="E7" s="63"/>
      <c r="F7" s="28"/>
      <c r="G7" s="62" t="s">
        <v>247</v>
      </c>
      <c r="H7" s="63"/>
      <c r="I7" s="63"/>
      <c r="J7" s="63"/>
      <c r="K7" s="29"/>
      <c r="L7" s="30" t="s">
        <v>2</v>
      </c>
      <c r="M7" s="31" t="s">
        <v>109</v>
      </c>
    </row>
    <row r="8" spans="1:16" ht="15">
      <c r="A8" s="25" t="s">
        <v>3</v>
      </c>
      <c r="F8" s="1"/>
      <c r="K8" s="1"/>
      <c r="P8" s="16"/>
    </row>
    <row r="9" spans="1:19" ht="15">
      <c r="A9" s="32" t="s">
        <v>118</v>
      </c>
      <c r="B9" s="1" t="s">
        <v>142</v>
      </c>
      <c r="C9" s="3" t="str">
        <f t="shared" si="0" ref="C9:E10">B9</f>
        <v>D.20-12-005</v>
      </c>
      <c r="D9" s="3" t="str">
        <f t="shared" si="0"/>
        <v>D.20-12-005</v>
      </c>
      <c r="E9" s="3" t="str">
        <f t="shared" si="0"/>
        <v>D.20-12-005</v>
      </c>
      <c r="F9" s="3"/>
      <c r="G9" s="10">
        <v>5285318.257699186</v>
      </c>
      <c r="H9" s="6">
        <f>G9</f>
        <v>5285318.257699186</v>
      </c>
      <c r="I9" s="10">
        <f>H9-I10</f>
        <v>4811697.5041181166</v>
      </c>
      <c r="J9" s="10">
        <f>I9</f>
        <v>4811697.5041181166</v>
      </c>
      <c r="K9" s="10"/>
      <c r="L9" s="1" t="s">
        <v>6</v>
      </c>
      <c r="M9" s="1" t="str">
        <f t="shared" si="1" ref="M9:M34">IF(RIGHT(A9,1)="*","Y","N")</f>
        <v>N</v>
      </c>
      <c r="S9" s="33"/>
    </row>
    <row r="10" spans="1:19" ht="15">
      <c r="A10" s="32" t="s">
        <v>282</v>
      </c>
      <c r="B10" s="1" t="s">
        <v>142</v>
      </c>
      <c r="C10" s="3" t="str">
        <f t="shared" si="0"/>
        <v>D.20-12-005</v>
      </c>
      <c r="D10" s="3" t="str">
        <f t="shared" si="0"/>
        <v>D.20-12-005</v>
      </c>
      <c r="E10" s="3" t="str">
        <f t="shared" si="0"/>
        <v>D.20-12-005</v>
      </c>
      <c r="F10" s="3"/>
      <c r="G10" s="10"/>
      <c r="H10" s="6"/>
      <c r="I10" s="10">
        <v>473620.75358106912</v>
      </c>
      <c r="J10" s="10">
        <f>I10</f>
        <v>473620.75358106912</v>
      </c>
      <c r="K10" s="10"/>
      <c r="L10" s="1" t="s">
        <v>277</v>
      </c>
      <c r="M10" s="1" t="str">
        <f t="shared" si="1"/>
        <v>N</v>
      </c>
      <c r="S10" s="33"/>
    </row>
    <row r="11" spans="1:19" ht="15">
      <c r="A11" s="32" t="s">
        <v>119</v>
      </c>
      <c r="B11" s="1" t="s">
        <v>91</v>
      </c>
      <c r="C11" s="3" t="str">
        <f t="shared" si="2" ref="C11:C56">B11</f>
        <v>Preliminary Statement  CZ</v>
      </c>
      <c r="D11" s="3" t="str">
        <f t="shared" si="3" ref="D11:D60">C11</f>
        <v>Preliminary Statement  CZ</v>
      </c>
      <c r="E11" s="3" t="str">
        <f t="shared" si="4" ref="E11:E62">D11</f>
        <v>Preliminary Statement  CZ</v>
      </c>
      <c r="F11" s="3"/>
      <c r="G11" s="10">
        <v>-106167.07630810035</v>
      </c>
      <c r="H11" s="6">
        <f t="shared" si="5" ref="H11:H44">G11</f>
        <v>-106167.07630810035</v>
      </c>
      <c r="I11" s="10">
        <f t="shared" si="6" ref="I11:I60">H11</f>
        <v>-106167.07630810035</v>
      </c>
      <c r="J11" s="10">
        <f t="shared" si="7" ref="J11:J62">I11</f>
        <v>-106167.07630810035</v>
      </c>
      <c r="K11" s="10"/>
      <c r="L11" s="1" t="s">
        <v>6</v>
      </c>
      <c r="M11" s="1" t="str">
        <f t="shared" si="1"/>
        <v>Y</v>
      </c>
      <c r="P11" s="16"/>
      <c r="S11" s="33"/>
    </row>
    <row r="12" spans="1:19" ht="15">
      <c r="A12" s="32" t="s">
        <v>151</v>
      </c>
      <c r="B12" s="1" t="s">
        <v>142</v>
      </c>
      <c r="C12" s="3" t="str">
        <f t="shared" si="2"/>
        <v>D.20-12-005</v>
      </c>
      <c r="D12" s="3" t="str">
        <f t="shared" si="3"/>
        <v>D.20-12-005</v>
      </c>
      <c r="E12" s="3" t="str">
        <f t="shared" si="4"/>
        <v>D.20-12-005</v>
      </c>
      <c r="F12" s="3"/>
      <c r="G12" s="10">
        <v>187271.40382970695</v>
      </c>
      <c r="H12" s="6">
        <f t="shared" si="5"/>
        <v>187271.40382970695</v>
      </c>
      <c r="I12" s="10">
        <f t="shared" si="6"/>
        <v>187271.40382970695</v>
      </c>
      <c r="J12" s="10">
        <f t="shared" si="7"/>
        <v>187271.40382970695</v>
      </c>
      <c r="K12" s="10"/>
      <c r="L12" s="1" t="s">
        <v>6</v>
      </c>
      <c r="M12" s="1" t="str">
        <f t="shared" si="1"/>
        <v>N</v>
      </c>
      <c r="S12" s="33"/>
    </row>
    <row r="13" spans="1:19" ht="15">
      <c r="A13" s="32" t="s">
        <v>118</v>
      </c>
      <c r="B13" s="1" t="s">
        <v>142</v>
      </c>
      <c r="C13" s="3" t="str">
        <f t="shared" si="2"/>
        <v>D.20-12-005</v>
      </c>
      <c r="D13" s="3" t="str">
        <f t="shared" si="3"/>
        <v>D.20-12-005</v>
      </c>
      <c r="E13" s="3" t="str">
        <f t="shared" si="4"/>
        <v>D.20-12-005</v>
      </c>
      <c r="F13" s="3"/>
      <c r="G13" s="6">
        <v>2273814.1983797029</v>
      </c>
      <c r="H13" s="6">
        <v>2286604.1989959809</v>
      </c>
      <c r="I13" s="10">
        <f t="shared" si="6"/>
        <v>2286604.1989959809</v>
      </c>
      <c r="J13" s="10">
        <f t="shared" si="7"/>
        <v>2286604.1989959809</v>
      </c>
      <c r="K13" s="10"/>
      <c r="L13" s="1" t="s">
        <v>137</v>
      </c>
      <c r="M13" s="1" t="str">
        <f t="shared" si="1"/>
        <v>N</v>
      </c>
      <c r="P13" s="16"/>
      <c r="S13" s="33"/>
    </row>
    <row r="14" spans="1:19" ht="15">
      <c r="A14" s="32" t="s">
        <v>151</v>
      </c>
      <c r="B14" s="1" t="s">
        <v>142</v>
      </c>
      <c r="C14" s="3" t="str">
        <f t="shared" si="2"/>
        <v>D.20-12-005</v>
      </c>
      <c r="D14" s="3" t="str">
        <f t="shared" si="3"/>
        <v>D.20-12-005</v>
      </c>
      <c r="E14" s="3" t="str">
        <f t="shared" si="4"/>
        <v>D.20-12-005</v>
      </c>
      <c r="F14" s="3"/>
      <c r="G14" s="6">
        <v>79907.608459278534</v>
      </c>
      <c r="H14" s="6">
        <f t="shared" si="5"/>
        <v>79907.608459278534</v>
      </c>
      <c r="I14" s="10">
        <f t="shared" si="6"/>
        <v>79907.608459278534</v>
      </c>
      <c r="J14" s="10">
        <f t="shared" si="7"/>
        <v>79907.608459278534</v>
      </c>
      <c r="K14" s="10"/>
      <c r="L14" s="1" t="s">
        <v>137</v>
      </c>
      <c r="M14" s="1" t="str">
        <f t="shared" si="1"/>
        <v>N</v>
      </c>
      <c r="S14" s="33"/>
    </row>
    <row r="15" spans="1:19" ht="15">
      <c r="A15" s="32" t="s">
        <v>25</v>
      </c>
      <c r="B15" s="1" t="s">
        <v>156</v>
      </c>
      <c r="C15" s="3" t="str">
        <f t="shared" si="2"/>
        <v>D.09-09-020, AL 3915-G/5195-E</v>
      </c>
      <c r="D15" s="3" t="str">
        <f t="shared" si="3"/>
        <v>D.09-09-020, AL 3915-G/5195-E</v>
      </c>
      <c r="E15" s="3" t="str">
        <f t="shared" si="4"/>
        <v>D.09-09-020, AL 3915-G/5195-E</v>
      </c>
      <c r="F15" s="3"/>
      <c r="G15" s="10">
        <v>40709.2284</v>
      </c>
      <c r="H15" s="6">
        <f t="shared" si="5"/>
        <v>40709.2284</v>
      </c>
      <c r="I15" s="10">
        <f t="shared" si="6"/>
        <v>40709.2284</v>
      </c>
      <c r="J15" s="10">
        <f t="shared" si="7"/>
        <v>40709.2284</v>
      </c>
      <c r="K15" s="10"/>
      <c r="L15" s="1" t="s">
        <v>6</v>
      </c>
      <c r="M15" s="1" t="str">
        <f t="shared" si="1"/>
        <v>N</v>
      </c>
      <c r="P15" s="16"/>
      <c r="S15" s="33"/>
    </row>
    <row r="16" spans="1:19" ht="15">
      <c r="A16" s="32" t="s">
        <v>25</v>
      </c>
      <c r="B16" s="1" t="s">
        <v>156</v>
      </c>
      <c r="C16" s="3" t="str">
        <f t="shared" si="2"/>
        <v>D.09-09-020, AL 3915-G/5195-E</v>
      </c>
      <c r="D16" s="3" t="str">
        <f t="shared" si="3"/>
        <v>D.09-09-020, AL 3915-G/5195-E</v>
      </c>
      <c r="E16" s="3" t="str">
        <f t="shared" si="4"/>
        <v>D.09-09-020, AL 3915-G/5195-E</v>
      </c>
      <c r="F16" s="3"/>
      <c r="G16" s="6">
        <v>25126.214400000001</v>
      </c>
      <c r="H16" s="6">
        <v>26519.529599999998</v>
      </c>
      <c r="I16" s="10">
        <f t="shared" si="6"/>
        <v>26519.529599999998</v>
      </c>
      <c r="J16" s="10">
        <f t="shared" si="7"/>
        <v>26519.529599999998</v>
      </c>
      <c r="K16" s="10"/>
      <c r="L16" s="1" t="s">
        <v>137</v>
      </c>
      <c r="M16" s="1" t="str">
        <f t="shared" si="1"/>
        <v>N</v>
      </c>
      <c r="S16" s="33"/>
    </row>
    <row r="17" spans="1:19" ht="15">
      <c r="A17" s="34" t="s">
        <v>31</v>
      </c>
      <c r="B17" s="1" t="s">
        <v>32</v>
      </c>
      <c r="C17" s="3" t="str">
        <f t="shared" si="2"/>
        <v>D. 17-05-013</v>
      </c>
      <c r="D17" s="3" t="str">
        <f t="shared" si="3"/>
        <v>D. 17-05-013</v>
      </c>
      <c r="E17" s="3" t="str">
        <f t="shared" si="4"/>
        <v>D. 17-05-013</v>
      </c>
      <c r="F17" s="3"/>
      <c r="G17" s="10">
        <v>-5740.0000000000009</v>
      </c>
      <c r="H17" s="6">
        <f t="shared" si="5"/>
        <v>-5740.0000000000009</v>
      </c>
      <c r="I17" s="10">
        <f t="shared" si="6"/>
        <v>-5740.0000000000009</v>
      </c>
      <c r="J17" s="10">
        <f t="shared" si="7"/>
        <v>-5740.0000000000009</v>
      </c>
      <c r="K17" s="10"/>
      <c r="L17" s="1" t="s">
        <v>16</v>
      </c>
      <c r="M17" s="1" t="str">
        <f t="shared" si="1"/>
        <v>N</v>
      </c>
      <c r="P17" s="16"/>
      <c r="S17" s="33"/>
    </row>
    <row r="18" spans="1:19" ht="15">
      <c r="A18" s="34" t="s">
        <v>31</v>
      </c>
      <c r="B18" s="1" t="s">
        <v>32</v>
      </c>
      <c r="C18" s="3" t="str">
        <f t="shared" si="2"/>
        <v>D. 17-05-013</v>
      </c>
      <c r="D18" s="3" t="str">
        <f t="shared" si="3"/>
        <v>D. 17-05-013</v>
      </c>
      <c r="E18" s="3" t="str">
        <f t="shared" si="4"/>
        <v>D. 17-05-013</v>
      </c>
      <c r="F18" s="3"/>
      <c r="G18" s="6">
        <v>-14760</v>
      </c>
      <c r="H18" s="6">
        <f t="shared" si="5"/>
        <v>-14760</v>
      </c>
      <c r="I18" s="10">
        <f t="shared" si="6"/>
        <v>-14760</v>
      </c>
      <c r="J18" s="10">
        <f t="shared" si="7"/>
        <v>-14760</v>
      </c>
      <c r="K18" s="10"/>
      <c r="L18" s="1" t="s">
        <v>137</v>
      </c>
      <c r="M18" s="1" t="str">
        <f t="shared" si="1"/>
        <v>N</v>
      </c>
      <c r="S18" s="33"/>
    </row>
    <row r="19" spans="1:19" ht="15">
      <c r="A19" s="1" t="s">
        <v>59</v>
      </c>
      <c r="B19" s="3" t="s">
        <v>266</v>
      </c>
      <c r="C19" s="3" t="str">
        <f t="shared" si="2"/>
        <v>D.22-02-002</v>
      </c>
      <c r="D19" s="3" t="str">
        <f t="shared" si="3"/>
        <v>D.22-02-002</v>
      </c>
      <c r="E19" s="3" t="str">
        <f t="shared" si="4"/>
        <v>D.22-02-002</v>
      </c>
      <c r="F19" s="3"/>
      <c r="G19" s="6">
        <v>2566555.9542886284</v>
      </c>
      <c r="H19" s="6">
        <v>3356015.760018392</v>
      </c>
      <c r="I19" s="10">
        <f t="shared" si="6"/>
        <v>3356015.760018392</v>
      </c>
      <c r="J19" s="10">
        <f t="shared" si="7"/>
        <v>3356015.760018392</v>
      </c>
      <c r="K19" s="10"/>
      <c r="L19" s="1" t="s">
        <v>4</v>
      </c>
      <c r="M19" s="1" t="str">
        <f t="shared" si="1"/>
        <v>N</v>
      </c>
      <c r="P19" s="16"/>
      <c r="S19" s="33"/>
    </row>
    <row r="20" spans="1:19" ht="15">
      <c r="A20" s="1" t="s">
        <v>59</v>
      </c>
      <c r="B20" s="3" t="s">
        <v>266</v>
      </c>
      <c r="C20" s="3" t="str">
        <f t="shared" si="2"/>
        <v>D.22-02-002</v>
      </c>
      <c r="D20" s="3" t="str">
        <f t="shared" si="3"/>
        <v>D.22-02-002</v>
      </c>
      <c r="E20" s="3" t="str">
        <f t="shared" si="4"/>
        <v>D.22-02-002</v>
      </c>
      <c r="F20" s="3"/>
      <c r="G20" s="6">
        <v>78082.53707354283</v>
      </c>
      <c r="H20" s="6">
        <v>-1501128.7509346199</v>
      </c>
      <c r="I20" s="10">
        <f t="shared" si="6"/>
        <v>-1501128.7509346199</v>
      </c>
      <c r="J20" s="10">
        <f t="shared" si="7"/>
        <v>-1501128.7509346199</v>
      </c>
      <c r="K20" s="10"/>
      <c r="L20" s="1" t="s">
        <v>137</v>
      </c>
      <c r="M20" s="1" t="str">
        <f t="shared" si="1"/>
        <v>N</v>
      </c>
      <c r="S20" s="33"/>
    </row>
    <row r="21" spans="1:19" ht="15">
      <c r="A21" s="1" t="s">
        <v>166</v>
      </c>
      <c r="B21" s="1" t="s">
        <v>92</v>
      </c>
      <c r="C21" s="3" t="str">
        <f t="shared" si="2"/>
        <v>Preliminary Statement  CP</v>
      </c>
      <c r="D21" s="3" t="str">
        <f t="shared" si="3"/>
        <v>Preliminary Statement  CP</v>
      </c>
      <c r="E21" s="3" t="str">
        <f t="shared" si="4"/>
        <v>Preliminary Statement  CP</v>
      </c>
      <c r="F21" s="3"/>
      <c r="G21" s="10">
        <v>-14214.627418030013</v>
      </c>
      <c r="H21" s="6">
        <v>0</v>
      </c>
      <c r="I21" s="10">
        <f t="shared" si="6"/>
        <v>0</v>
      </c>
      <c r="J21" s="10">
        <f t="shared" si="7"/>
        <v>0</v>
      </c>
      <c r="K21" s="10"/>
      <c r="L21" s="1" t="s">
        <v>4</v>
      </c>
      <c r="M21" s="1" t="str">
        <f t="shared" si="1"/>
        <v>Y</v>
      </c>
      <c r="P21" s="16"/>
      <c r="S21" s="33"/>
    </row>
    <row r="22" spans="1:19" ht="15">
      <c r="A22" s="1" t="s">
        <v>245</v>
      </c>
      <c r="B22" s="1" t="s">
        <v>92</v>
      </c>
      <c r="C22" s="3" t="str">
        <f t="shared" si="2"/>
        <v>Preliminary Statement  CP</v>
      </c>
      <c r="D22" s="3" t="str">
        <f t="shared" si="3"/>
        <v>Preliminary Statement  CP</v>
      </c>
      <c r="E22" s="3" t="str">
        <f t="shared" si="4"/>
        <v>Preliminary Statement  CP</v>
      </c>
      <c r="F22" s="3"/>
      <c r="G22" s="10">
        <v>48528.628933816624</v>
      </c>
      <c r="H22" s="6">
        <v>261330.62430335581</v>
      </c>
      <c r="I22" s="10">
        <f t="shared" si="6"/>
        <v>261330.62430335581</v>
      </c>
      <c r="J22" s="10">
        <f t="shared" si="7"/>
        <v>261330.62430335581</v>
      </c>
      <c r="K22" s="10"/>
      <c r="L22" s="1" t="s">
        <v>137</v>
      </c>
      <c r="M22" s="1" t="str">
        <f t="shared" si="1"/>
        <v>N</v>
      </c>
      <c r="S22" s="33"/>
    </row>
    <row r="23" spans="1:19" ht="15">
      <c r="A23" s="1" t="s">
        <v>85</v>
      </c>
      <c r="B23" s="1" t="s">
        <v>93</v>
      </c>
      <c r="C23" s="3" t="str">
        <f t="shared" si="2"/>
        <v>Preliminary Statement  DT</v>
      </c>
      <c r="D23" s="3" t="str">
        <f t="shared" si="3"/>
        <v>Preliminary Statement  DT</v>
      </c>
      <c r="E23" s="3" t="str">
        <f t="shared" si="4"/>
        <v>Preliminary Statement  DT</v>
      </c>
      <c r="F23" s="3"/>
      <c r="G23" s="10">
        <v>6922.3280678874216</v>
      </c>
      <c r="H23" s="6">
        <f t="shared" si="5"/>
        <v>6922.3280678874216</v>
      </c>
      <c r="I23" s="10">
        <f t="shared" si="6"/>
        <v>6922.3280678874216</v>
      </c>
      <c r="J23" s="10">
        <f t="shared" si="7"/>
        <v>6922.3280678874216</v>
      </c>
      <c r="K23" s="10"/>
      <c r="L23" s="1" t="s">
        <v>112</v>
      </c>
      <c r="M23" s="1" t="str">
        <f t="shared" si="1"/>
        <v>Y</v>
      </c>
      <c r="P23" s="16"/>
      <c r="S23" s="33"/>
    </row>
    <row r="24" spans="1:13" ht="15">
      <c r="A24" s="1" t="s">
        <v>26</v>
      </c>
      <c r="B24" s="3" t="s">
        <v>266</v>
      </c>
      <c r="C24" s="3" t="str">
        <f t="shared" si="2"/>
        <v>D.22-02-002</v>
      </c>
      <c r="D24" s="3" t="str">
        <f t="shared" si="3"/>
        <v>D.22-02-002</v>
      </c>
      <c r="E24" s="3" t="str">
        <f t="shared" si="4"/>
        <v>D.22-02-002</v>
      </c>
      <c r="F24" s="3"/>
      <c r="G24" s="10">
        <v>12871.727484685091</v>
      </c>
      <c r="H24" s="6">
        <v>0</v>
      </c>
      <c r="I24" s="10">
        <f t="shared" si="6"/>
        <v>0</v>
      </c>
      <c r="J24" s="10">
        <f t="shared" si="7"/>
        <v>0</v>
      </c>
      <c r="K24" s="10"/>
      <c r="L24" s="1" t="s">
        <v>4</v>
      </c>
      <c r="M24" s="1" t="str">
        <f t="shared" si="1"/>
        <v>N</v>
      </c>
    </row>
    <row r="25" spans="1:16" ht="15">
      <c r="A25" s="1" t="s">
        <v>27</v>
      </c>
      <c r="B25" s="3" t="s">
        <v>266</v>
      </c>
      <c r="C25" s="3" t="str">
        <f t="shared" si="2"/>
        <v>D.22-02-002</v>
      </c>
      <c r="D25" s="3" t="str">
        <f t="shared" si="3"/>
        <v>D.22-02-002</v>
      </c>
      <c r="E25" s="3" t="str">
        <f t="shared" si="4"/>
        <v>D.22-02-002</v>
      </c>
      <c r="F25" s="3"/>
      <c r="G25" s="10">
        <v>36590.848326177533</v>
      </c>
      <c r="H25" s="6">
        <v>34094.551148992308</v>
      </c>
      <c r="I25" s="10">
        <f t="shared" si="6"/>
        <v>34094.551148992308</v>
      </c>
      <c r="J25" s="10">
        <f t="shared" si="7"/>
        <v>34094.551148992308</v>
      </c>
      <c r="K25" s="10"/>
      <c r="L25" s="1" t="s">
        <v>27</v>
      </c>
      <c r="M25" s="1" t="str">
        <f t="shared" si="1"/>
        <v>N</v>
      </c>
      <c r="P25" s="16"/>
    </row>
    <row r="26" spans="1:15" ht="15">
      <c r="A26" s="1" t="s">
        <v>82</v>
      </c>
      <c r="B26" s="1" t="s">
        <v>94</v>
      </c>
      <c r="C26" s="3" t="str">
        <f t="shared" si="2"/>
        <v>Preliminary Statement  CQ</v>
      </c>
      <c r="D26" s="3" t="str">
        <f t="shared" si="3"/>
        <v>Preliminary Statement  CQ</v>
      </c>
      <c r="E26" s="3" t="str">
        <f t="shared" si="4"/>
        <v>Preliminary Statement  CQ</v>
      </c>
      <c r="F26" s="3"/>
      <c r="G26" s="10">
        <v>-33983.12914318344</v>
      </c>
      <c r="H26" s="6">
        <v>-16990.645258491884</v>
      </c>
      <c r="I26" s="10">
        <f t="shared" si="6"/>
        <v>-16990.645258491884</v>
      </c>
      <c r="J26" s="10">
        <f t="shared" si="7"/>
        <v>-16990.645258491884</v>
      </c>
      <c r="K26" s="10"/>
      <c r="L26" s="1" t="s">
        <v>27</v>
      </c>
      <c r="M26" s="1" t="str">
        <f t="shared" si="1"/>
        <v>Y</v>
      </c>
      <c r="O26" s="10"/>
    </row>
    <row r="27" spans="1:15" ht="15">
      <c r="A27" s="1" t="s">
        <v>83</v>
      </c>
      <c r="B27" s="3" t="s">
        <v>266</v>
      </c>
      <c r="C27" s="3" t="str">
        <f t="shared" si="2"/>
        <v>D.22-02-002</v>
      </c>
      <c r="D27" s="3" t="str">
        <f t="shared" si="3"/>
        <v>D.22-02-002</v>
      </c>
      <c r="E27" s="3" t="str">
        <f t="shared" si="4"/>
        <v>D.22-02-002</v>
      </c>
      <c r="F27" s="3"/>
      <c r="G27" s="10">
        <v>182831.11974181148</v>
      </c>
      <c r="H27" s="6">
        <v>156402.60753688391</v>
      </c>
      <c r="I27" s="10">
        <f t="shared" si="6"/>
        <v>156402.60753688391</v>
      </c>
      <c r="J27" s="10">
        <f t="shared" si="7"/>
        <v>156402.60753688391</v>
      </c>
      <c r="K27" s="10"/>
      <c r="L27" s="1" t="s">
        <v>14</v>
      </c>
      <c r="M27" s="1" t="str">
        <f t="shared" si="1"/>
        <v>N</v>
      </c>
      <c r="O27" s="10"/>
    </row>
    <row r="28" spans="1:15" ht="15">
      <c r="A28" s="1" t="s">
        <v>84</v>
      </c>
      <c r="B28" s="1" t="s">
        <v>95</v>
      </c>
      <c r="C28" s="3" t="str">
        <f t="shared" si="2"/>
        <v>Preliminary Statement  FS</v>
      </c>
      <c r="D28" s="3" t="str">
        <f t="shared" si="3"/>
        <v>Preliminary Statement  FS</v>
      </c>
      <c r="E28" s="3" t="str">
        <f t="shared" si="4"/>
        <v>Preliminary Statement  FS</v>
      </c>
      <c r="F28" s="3"/>
      <c r="G28" s="10">
        <v>79082.616130136157</v>
      </c>
      <c r="H28" s="6">
        <v>14130.598380977059</v>
      </c>
      <c r="I28" s="10">
        <f t="shared" si="6"/>
        <v>14130.598380977059</v>
      </c>
      <c r="J28" s="10">
        <f t="shared" si="7"/>
        <v>14130.598380977059</v>
      </c>
      <c r="K28" s="10"/>
      <c r="L28" s="1" t="s">
        <v>14</v>
      </c>
      <c r="M28" s="1" t="str">
        <f t="shared" si="1"/>
        <v>Y</v>
      </c>
      <c r="O28" s="10"/>
    </row>
    <row r="29" spans="3:15" ht="15">
      <c r="C29" s="3"/>
      <c r="D29" s="3">
        <f t="shared" si="3"/>
        <v>0</v>
      </c>
      <c r="E29" s="3">
        <f t="shared" si="4"/>
        <v>0</v>
      </c>
      <c r="F29" s="1"/>
      <c r="G29" s="10"/>
      <c r="H29" s="6"/>
      <c r="I29" s="10">
        <f t="shared" si="6"/>
        <v>0</v>
      </c>
      <c r="J29" s="10">
        <f t="shared" si="7"/>
        <v>0</v>
      </c>
      <c r="K29" s="10"/>
      <c r="O29" s="10"/>
    </row>
    <row r="30" spans="1:15" ht="15">
      <c r="A30" s="1" t="s">
        <v>154</v>
      </c>
      <c r="B30" s="3" t="s">
        <v>144</v>
      </c>
      <c r="C30" s="3" t="str">
        <f t="shared" si="2"/>
        <v>D.20-10-026</v>
      </c>
      <c r="D30" s="3" t="str">
        <f t="shared" si="3"/>
        <v>D.20-10-026</v>
      </c>
      <c r="E30" s="3" t="str">
        <f t="shared" si="4"/>
        <v>D.20-10-026</v>
      </c>
      <c r="F30" s="3"/>
      <c r="G30" s="10">
        <v>318940.60023529408</v>
      </c>
      <c r="H30" s="6">
        <f t="shared" si="5"/>
        <v>318940.60023529408</v>
      </c>
      <c r="I30" s="10"/>
      <c r="J30" s="10">
        <f t="shared" si="7"/>
        <v>0</v>
      </c>
      <c r="K30" s="10"/>
      <c r="L30" s="1" t="s">
        <v>6</v>
      </c>
      <c r="M30" s="1" t="str">
        <f t="shared" si="1"/>
        <v>N</v>
      </c>
      <c r="O30" s="10"/>
    </row>
    <row r="31" spans="1:15" ht="15">
      <c r="A31" s="32" t="s">
        <v>28</v>
      </c>
      <c r="B31" s="1" t="s">
        <v>136</v>
      </c>
      <c r="C31" s="3" t="str">
        <f t="shared" si="2"/>
        <v>D.19-12-056 / D.20-05-053 / Advice 5887-E </v>
      </c>
      <c r="D31" s="3" t="str">
        <f t="shared" si="3"/>
        <v>D.19-12-056 / D.20-05-053 / Advice 5887-E </v>
      </c>
      <c r="E31" s="3" t="str">
        <f t="shared" si="4"/>
        <v>D.19-12-056 / D.20-05-053 / Advice 5887-E </v>
      </c>
      <c r="F31" s="3"/>
      <c r="G31" s="10">
        <v>-78677.561140886974</v>
      </c>
      <c r="H31" s="6">
        <f t="shared" si="5"/>
        <v>-78677.561140886974</v>
      </c>
      <c r="I31" s="10">
        <f t="shared" si="6"/>
        <v>-78677.561140886974</v>
      </c>
      <c r="J31" s="10">
        <f t="shared" si="7"/>
        <v>-78677.561140886974</v>
      </c>
      <c r="K31" s="10"/>
      <c r="L31" s="1" t="s">
        <v>6</v>
      </c>
      <c r="M31" s="1" t="str">
        <f t="shared" si="1"/>
        <v>N</v>
      </c>
      <c r="O31" s="10"/>
    </row>
    <row r="32" spans="1:15" ht="15">
      <c r="A32" s="32" t="s">
        <v>28</v>
      </c>
      <c r="B32" s="1" t="s">
        <v>136</v>
      </c>
      <c r="C32" s="3" t="str">
        <f t="shared" si="8" ref="C32">B32</f>
        <v>D.19-12-056 / D.20-05-053 / Advice 5887-E </v>
      </c>
      <c r="D32" s="3" t="str">
        <f t="shared" si="3"/>
        <v>D.19-12-056 / D.20-05-053 / Advice 5887-E </v>
      </c>
      <c r="E32" s="3" t="str">
        <f t="shared" si="4"/>
        <v>D.19-12-056 / D.20-05-053 / Advice 5887-E </v>
      </c>
      <c r="F32" s="1"/>
      <c r="G32" s="6">
        <v>-18786.097359748208</v>
      </c>
      <c r="H32" s="6">
        <v>-17976.236224631528</v>
      </c>
      <c r="I32" s="10">
        <f t="shared" si="6"/>
        <v>-17976.236224631528</v>
      </c>
      <c r="J32" s="10">
        <f t="shared" si="7"/>
        <v>-17976.236224631528</v>
      </c>
      <c r="K32" s="10"/>
      <c r="L32" s="1" t="s">
        <v>137</v>
      </c>
      <c r="M32" s="1" t="str">
        <f t="shared" si="1"/>
        <v>N</v>
      </c>
      <c r="O32" s="10"/>
    </row>
    <row r="33" spans="1:15" ht="15">
      <c r="A33" s="34"/>
      <c r="B33" s="3"/>
      <c r="C33" s="3"/>
      <c r="D33" s="3">
        <f t="shared" si="3"/>
        <v>0</v>
      </c>
      <c r="E33" s="3">
        <f t="shared" si="4"/>
        <v>0</v>
      </c>
      <c r="F33" s="1"/>
      <c r="G33" s="10"/>
      <c r="H33" s="6"/>
      <c r="I33" s="10">
        <f t="shared" si="6"/>
        <v>0</v>
      </c>
      <c r="J33" s="10">
        <f t="shared" si="7"/>
        <v>0</v>
      </c>
      <c r="K33" s="10"/>
      <c r="O33" s="10"/>
    </row>
    <row r="34" spans="1:15" ht="15">
      <c r="A34" s="34" t="s">
        <v>152</v>
      </c>
      <c r="B34" s="3" t="s">
        <v>211</v>
      </c>
      <c r="C34" s="3" t="str">
        <f t="shared" si="2"/>
        <v>D.20-12-005, AL 6210-E</v>
      </c>
      <c r="D34" s="3" t="str">
        <f t="shared" si="3"/>
        <v>D.20-12-005, AL 6210-E</v>
      </c>
      <c r="E34" s="3" t="str">
        <f t="shared" si="4"/>
        <v>D.20-12-005, AL 6210-E</v>
      </c>
      <c r="F34" s="3"/>
      <c r="G34" s="10">
        <v>233066.60478581334</v>
      </c>
      <c r="H34" s="6">
        <f t="shared" si="5"/>
        <v>233066.60478581334</v>
      </c>
      <c r="I34" s="10">
        <f t="shared" si="6"/>
        <v>233066.60478581334</v>
      </c>
      <c r="J34" s="10">
        <f t="shared" si="7"/>
        <v>233066.60478581334</v>
      </c>
      <c r="K34" s="10"/>
      <c r="L34" s="1" t="s">
        <v>6</v>
      </c>
      <c r="M34" s="1" t="str">
        <f t="shared" si="1"/>
        <v>Y</v>
      </c>
      <c r="O34" s="10"/>
    </row>
    <row r="35" spans="1:15" ht="15">
      <c r="A35" s="1" t="s">
        <v>29</v>
      </c>
      <c r="B35" s="3" t="s">
        <v>212</v>
      </c>
      <c r="C35" s="3" t="str">
        <f t="shared" si="2"/>
        <v>D.18-01-022</v>
      </c>
      <c r="D35" s="3" t="str">
        <f t="shared" si="3"/>
        <v>D.18-01-022</v>
      </c>
      <c r="E35" s="3" t="str">
        <f t="shared" si="4"/>
        <v>D.18-01-022</v>
      </c>
      <c r="F35" s="3"/>
      <c r="G35" s="10">
        <v>11767.511015</v>
      </c>
      <c r="H35" s="6">
        <f t="shared" si="5"/>
        <v>11767.511015</v>
      </c>
      <c r="I35" s="10">
        <f t="shared" si="6"/>
        <v>11767.511015</v>
      </c>
      <c r="J35" s="10">
        <f t="shared" si="7"/>
        <v>11767.511015</v>
      </c>
      <c r="K35" s="10"/>
      <c r="L35" s="1" t="s">
        <v>16</v>
      </c>
      <c r="M35" s="1" t="s">
        <v>127</v>
      </c>
      <c r="O35" s="10"/>
    </row>
    <row r="36" spans="1:15" ht="15">
      <c r="A36" s="1" t="s">
        <v>29</v>
      </c>
      <c r="B36" s="3" t="s">
        <v>212</v>
      </c>
      <c r="C36" s="3" t="str">
        <f t="shared" si="2"/>
        <v>D.18-01-022</v>
      </c>
      <c r="D36" s="3" t="str">
        <f t="shared" si="3"/>
        <v>D.18-01-022</v>
      </c>
      <c r="E36" s="3" t="str">
        <f t="shared" si="4"/>
        <v>D.18-01-022</v>
      </c>
      <c r="F36" s="3"/>
      <c r="G36" s="6">
        <v>52620</v>
      </c>
      <c r="H36" s="6">
        <v>53191.926780000002</v>
      </c>
      <c r="I36" s="10">
        <f t="shared" si="6"/>
        <v>53191.926780000002</v>
      </c>
      <c r="J36" s="10">
        <f t="shared" si="7"/>
        <v>53191.926780000002</v>
      </c>
      <c r="K36" s="10"/>
      <c r="L36" s="1" t="s">
        <v>137</v>
      </c>
      <c r="M36" s="1" t="str">
        <f t="shared" si="9" ref="M36:M49">IF(RIGHT(A36,1)="*","Y","N")</f>
        <v>N</v>
      </c>
      <c r="O36" s="10"/>
    </row>
    <row r="37" spans="1:15" ht="15">
      <c r="A37" s="1" t="s">
        <v>30</v>
      </c>
      <c r="B37" s="1" t="s">
        <v>213</v>
      </c>
      <c r="C37" s="3" t="str">
        <f t="shared" si="2"/>
        <v>D.21-09-003</v>
      </c>
      <c r="D37" s="3" t="str">
        <f t="shared" si="3"/>
        <v>D.21-09-003</v>
      </c>
      <c r="E37" s="3" t="str">
        <f t="shared" si="4"/>
        <v>D.21-09-003</v>
      </c>
      <c r="F37" s="3"/>
      <c r="G37" s="10">
        <v>112500</v>
      </c>
      <c r="H37" s="6">
        <f t="shared" si="5"/>
        <v>112500</v>
      </c>
      <c r="I37" s="10">
        <f t="shared" si="6"/>
        <v>112500</v>
      </c>
      <c r="J37" s="10">
        <f t="shared" si="7"/>
        <v>112500</v>
      </c>
      <c r="K37" s="10"/>
      <c r="L37" s="1" t="s">
        <v>16</v>
      </c>
      <c r="M37" s="1" t="str">
        <f t="shared" si="9"/>
        <v>N</v>
      </c>
      <c r="O37" s="10"/>
    </row>
    <row r="38" spans="1:15" ht="15">
      <c r="A38" s="1" t="s">
        <v>86</v>
      </c>
      <c r="B38" s="1" t="s">
        <v>96</v>
      </c>
      <c r="C38" s="3" t="str">
        <f t="shared" si="2"/>
        <v>Preliminary Statement  DB</v>
      </c>
      <c r="D38" s="3" t="str">
        <f t="shared" si="3"/>
        <v>Preliminary Statement  DB</v>
      </c>
      <c r="E38" s="3" t="str">
        <f t="shared" si="4"/>
        <v>Preliminary Statement  DB</v>
      </c>
      <c r="F38" s="3"/>
      <c r="G38" s="10">
        <v>-129653.92223966167</v>
      </c>
      <c r="H38" s="6">
        <f t="shared" si="5"/>
        <v>-129653.92223966167</v>
      </c>
      <c r="I38" s="10">
        <f t="shared" si="6"/>
        <v>-129653.92223966167</v>
      </c>
      <c r="J38" s="10">
        <f t="shared" si="7"/>
        <v>-129653.92223966167</v>
      </c>
      <c r="K38" s="10"/>
      <c r="L38" s="1" t="s">
        <v>16</v>
      </c>
      <c r="M38" s="1" t="str">
        <f t="shared" si="9"/>
        <v>Y</v>
      </c>
      <c r="O38" s="10"/>
    </row>
    <row r="39" spans="1:15" ht="15">
      <c r="A39" s="1" t="s">
        <v>89</v>
      </c>
      <c r="B39" s="1" t="s">
        <v>58</v>
      </c>
      <c r="C39" s="3" t="str">
        <f t="shared" si="2"/>
        <v>Preliminary Statement S</v>
      </c>
      <c r="D39" s="3" t="str">
        <f t="shared" si="3"/>
        <v>Preliminary Statement S</v>
      </c>
      <c r="E39" s="3" t="str">
        <f t="shared" si="4"/>
        <v>Preliminary Statement S</v>
      </c>
      <c r="F39" s="3"/>
      <c r="G39" s="10">
        <v>38998.194501348655</v>
      </c>
      <c r="H39" s="6">
        <f t="shared" si="5"/>
        <v>38998.194501348655</v>
      </c>
      <c r="I39" s="10">
        <f t="shared" si="6"/>
        <v>38998.194501348655</v>
      </c>
      <c r="J39" s="10">
        <f t="shared" si="7"/>
        <v>38998.194501348655</v>
      </c>
      <c r="K39" s="10"/>
      <c r="L39" s="1" t="s">
        <v>277</v>
      </c>
      <c r="M39" s="1" t="str">
        <f t="shared" si="9"/>
        <v>Y</v>
      </c>
      <c r="O39" s="10"/>
    </row>
    <row r="40" spans="1:15" ht="15">
      <c r="A40" s="1" t="s">
        <v>90</v>
      </c>
      <c r="B40" s="1" t="s">
        <v>56</v>
      </c>
      <c r="C40" s="3" t="str">
        <f t="shared" si="2"/>
        <v>Preliminary Statement ET</v>
      </c>
      <c r="D40" s="3" t="str">
        <f t="shared" si="3"/>
        <v>Preliminary Statement ET</v>
      </c>
      <c r="E40" s="3" t="str">
        <f t="shared" si="4"/>
        <v>Preliminary Statement ET</v>
      </c>
      <c r="F40" s="3"/>
      <c r="G40" s="10">
        <v>-424.66326447226851</v>
      </c>
      <c r="H40" s="6">
        <f t="shared" si="5"/>
        <v>-424.66326447226851</v>
      </c>
      <c r="I40" s="10">
        <f t="shared" si="6"/>
        <v>-424.66326447226851</v>
      </c>
      <c r="J40" s="10">
        <f t="shared" si="7"/>
        <v>-424.66326447226851</v>
      </c>
      <c r="K40" s="10"/>
      <c r="L40" s="1" t="s">
        <v>6</v>
      </c>
      <c r="M40" s="1" t="str">
        <f t="shared" si="9"/>
        <v>Y</v>
      </c>
      <c r="O40" s="10"/>
    </row>
    <row r="41" spans="1:15" ht="15">
      <c r="A41" s="1" t="s">
        <v>187</v>
      </c>
      <c r="B41" s="1" t="s">
        <v>214</v>
      </c>
      <c r="C41" s="3" t="str">
        <f t="shared" si="2"/>
        <v>D.21-12-006</v>
      </c>
      <c r="D41" s="3" t="str">
        <f t="shared" si="3"/>
        <v>D.21-12-006</v>
      </c>
      <c r="E41" s="3" t="str">
        <f t="shared" si="4"/>
        <v>D.21-12-006</v>
      </c>
      <c r="F41" s="3"/>
      <c r="G41" s="10">
        <v>453343.86755017482</v>
      </c>
      <c r="H41" s="6">
        <v>457007.4119476928</v>
      </c>
      <c r="I41" s="10">
        <f t="shared" si="6"/>
        <v>457007.4119476928</v>
      </c>
      <c r="J41" s="10">
        <f t="shared" si="7"/>
        <v>457007.4119476928</v>
      </c>
      <c r="K41" s="10"/>
      <c r="L41" s="1" t="s">
        <v>17</v>
      </c>
      <c r="M41" s="1" t="str">
        <f t="shared" si="9"/>
        <v>N</v>
      </c>
      <c r="O41" s="10"/>
    </row>
    <row r="42" spans="1:15" ht="15">
      <c r="A42" s="1" t="s">
        <v>79</v>
      </c>
      <c r="B42" s="3" t="s">
        <v>147</v>
      </c>
      <c r="C42" s="3" t="str">
        <f t="shared" si="2"/>
        <v>Preliminary Statement  DG</v>
      </c>
      <c r="D42" s="3" t="str">
        <f t="shared" si="3"/>
        <v>Preliminary Statement  DG</v>
      </c>
      <c r="E42" s="3" t="str">
        <f t="shared" si="4"/>
        <v>Preliminary Statement  DG</v>
      </c>
      <c r="F42" s="3"/>
      <c r="G42" s="10">
        <v>-2744.7535499999999</v>
      </c>
      <c r="H42" s="6">
        <f t="shared" si="5"/>
        <v>-2744.7535499999999</v>
      </c>
      <c r="I42" s="10">
        <f t="shared" si="6"/>
        <v>-2744.7535499999999</v>
      </c>
      <c r="J42" s="10">
        <f t="shared" si="7"/>
        <v>-2744.7535499999999</v>
      </c>
      <c r="K42" s="10"/>
      <c r="L42" s="1" t="s">
        <v>4</v>
      </c>
      <c r="M42" s="1" t="str">
        <f t="shared" si="9"/>
        <v>Y</v>
      </c>
      <c r="O42" s="10"/>
    </row>
    <row r="43" spans="1:15" ht="15">
      <c r="A43" s="32" t="s">
        <v>51</v>
      </c>
      <c r="B43" s="34" t="s">
        <v>126</v>
      </c>
      <c r="C43" s="3" t="str">
        <f t="shared" si="2"/>
        <v>CPUC Code 6350-6354</v>
      </c>
      <c r="D43" s="3" t="str">
        <f t="shared" si="3"/>
        <v>CPUC Code 6350-6354</v>
      </c>
      <c r="E43" s="3" t="str">
        <f t="shared" si="4"/>
        <v>CPUC Code 6350-6354</v>
      </c>
      <c r="F43" s="3"/>
      <c r="G43" s="10">
        <v>3027.9989999999998</v>
      </c>
      <c r="H43" s="6">
        <v>3297.9468999672495</v>
      </c>
      <c r="I43" s="10">
        <f t="shared" si="6"/>
        <v>3297.9468999672495</v>
      </c>
      <c r="J43" s="10">
        <f t="shared" si="7"/>
        <v>3297.9468999672495</v>
      </c>
      <c r="K43" s="10"/>
      <c r="L43" s="1" t="s">
        <v>4</v>
      </c>
      <c r="M43" s="1" t="str">
        <f t="shared" si="9"/>
        <v>N</v>
      </c>
      <c r="O43" s="10"/>
    </row>
    <row r="44" spans="1:15" ht="15">
      <c r="A44" s="32" t="s">
        <v>201</v>
      </c>
      <c r="B44" s="34" t="s">
        <v>215</v>
      </c>
      <c r="C44" s="3" t="str">
        <f t="shared" si="2"/>
        <v>Electric Preliminary Statement Part HJ</v>
      </c>
      <c r="D44" s="3" t="str">
        <f t="shared" si="3"/>
        <v>Electric Preliminary Statement Part HJ</v>
      </c>
      <c r="E44" s="3" t="str">
        <f t="shared" si="4"/>
        <v>Electric Preliminary Statement Part HJ</v>
      </c>
      <c r="F44" s="3"/>
      <c r="G44" s="10">
        <v>374.56309172700003</v>
      </c>
      <c r="H44" s="6">
        <f t="shared" si="5"/>
        <v>374.56309172700003</v>
      </c>
      <c r="I44" s="10">
        <f t="shared" si="6"/>
        <v>374.56309172700003</v>
      </c>
      <c r="J44" s="10">
        <f t="shared" si="7"/>
        <v>374.56309172700003</v>
      </c>
      <c r="K44" s="10"/>
      <c r="L44" s="1" t="s">
        <v>6</v>
      </c>
      <c r="M44" s="1" t="str">
        <f t="shared" si="9"/>
        <v>Y</v>
      </c>
      <c r="O44" s="10"/>
    </row>
    <row r="45" spans="3:15" ht="15">
      <c r="C45" s="3"/>
      <c r="D45" s="3">
        <f t="shared" si="3"/>
        <v>0</v>
      </c>
      <c r="E45" s="3">
        <f t="shared" si="4"/>
        <v>0</v>
      </c>
      <c r="F45" s="1"/>
      <c r="G45" s="10"/>
      <c r="H45" s="6"/>
      <c r="I45" s="10">
        <f t="shared" si="6"/>
        <v>0</v>
      </c>
      <c r="J45" s="10">
        <f t="shared" si="7"/>
        <v>0</v>
      </c>
      <c r="K45" s="10"/>
      <c r="O45" s="10"/>
    </row>
    <row r="46" spans="1:15" ht="15">
      <c r="A46" s="1" t="s">
        <v>202</v>
      </c>
      <c r="B46" s="1" t="s">
        <v>216</v>
      </c>
      <c r="C46" s="3" t="str">
        <f t="shared" si="2"/>
        <v>D. 20-12-005, AL 6357-E</v>
      </c>
      <c r="D46" s="3" t="str">
        <f t="shared" si="3"/>
        <v>D. 20-12-005, AL 6357-E</v>
      </c>
      <c r="E46" s="3" t="str">
        <f t="shared" si="4"/>
        <v>D. 20-12-005, AL 6357-E</v>
      </c>
      <c r="F46" s="3"/>
      <c r="G46" s="10">
        <v>121866.16738708119</v>
      </c>
      <c r="H46" s="10">
        <f>G46</f>
        <v>121866.16738708119</v>
      </c>
      <c r="I46" s="10">
        <f>H46-I47</f>
        <v>50980.719779193343</v>
      </c>
      <c r="J46" s="10">
        <f t="shared" si="7"/>
        <v>50980.719779193343</v>
      </c>
      <c r="K46" s="10"/>
      <c r="L46" s="1" t="s">
        <v>6</v>
      </c>
      <c r="M46" s="1" t="str">
        <f t="shared" si="9"/>
        <v>N</v>
      </c>
      <c r="O46" s="10"/>
    </row>
    <row r="47" spans="1:15" ht="15">
      <c r="A47" s="1" t="s">
        <v>280</v>
      </c>
      <c r="B47" s="1" t="s">
        <v>216</v>
      </c>
      <c r="C47" s="3" t="str">
        <f t="shared" si="2"/>
        <v>D. 20-12-005, AL 6357-E</v>
      </c>
      <c r="D47" s="3" t="str">
        <f t="shared" si="3"/>
        <v>D. 20-12-005, AL 6357-E</v>
      </c>
      <c r="E47" s="3" t="str">
        <f t="shared" si="4"/>
        <v>D. 20-12-005, AL 6357-E</v>
      </c>
      <c r="F47" s="3"/>
      <c r="G47" s="10"/>
      <c r="H47" s="10"/>
      <c r="I47" s="10">
        <v>70885.447607887851</v>
      </c>
      <c r="J47" s="10">
        <f t="shared" si="7"/>
        <v>70885.447607887851</v>
      </c>
      <c r="K47" s="10"/>
      <c r="L47" s="1" t="s">
        <v>277</v>
      </c>
      <c r="M47" s="1" t="str">
        <f t="shared" si="9"/>
        <v>N</v>
      </c>
      <c r="O47" s="10"/>
    </row>
    <row r="48" spans="1:15" ht="15">
      <c r="A48" s="1" t="s">
        <v>203</v>
      </c>
      <c r="B48" s="1" t="s">
        <v>217</v>
      </c>
      <c r="C48" s="3" t="str">
        <f t="shared" si="2"/>
        <v>D. 20-12-005, AL 6357-E, AL 6390-E</v>
      </c>
      <c r="D48" s="3" t="str">
        <f t="shared" si="3"/>
        <v>D. 20-12-005, AL 6357-E, AL 6390-E</v>
      </c>
      <c r="E48" s="3" t="str">
        <f t="shared" si="4"/>
        <v>D. 20-12-005, AL 6357-E, AL 6390-E</v>
      </c>
      <c r="F48" s="3"/>
      <c r="G48" s="10">
        <v>73707.865936033355</v>
      </c>
      <c r="H48" s="10">
        <f t="shared" si="10" ref="H48:H56">G48</f>
        <v>73707.865936033355</v>
      </c>
      <c r="I48" s="10">
        <f t="shared" si="6"/>
        <v>73707.865936033355</v>
      </c>
      <c r="J48" s="10">
        <f t="shared" si="7"/>
        <v>73707.865936033355</v>
      </c>
      <c r="K48" s="10"/>
      <c r="L48" s="1" t="s">
        <v>277</v>
      </c>
      <c r="M48" s="1" t="str">
        <f t="shared" si="9"/>
        <v>N</v>
      </c>
      <c r="O48" s="10"/>
    </row>
    <row r="49" spans="1:15" ht="15">
      <c r="A49" s="1" t="s">
        <v>178</v>
      </c>
      <c r="B49" s="3" t="s">
        <v>218</v>
      </c>
      <c r="C49" s="3" t="str">
        <f t="shared" si="2"/>
        <v>D. 20-12-005, AL 6062-E, AL 6389-E</v>
      </c>
      <c r="D49" s="3" t="str">
        <f t="shared" si="3"/>
        <v>D. 20-12-005, AL 6062-E, AL 6389-E</v>
      </c>
      <c r="E49" s="3" t="str">
        <f t="shared" si="4"/>
        <v>D. 20-12-005, AL 6062-E, AL 6389-E</v>
      </c>
      <c r="F49" s="3"/>
      <c r="G49" s="10">
        <v>-26913</v>
      </c>
      <c r="H49" s="10">
        <f t="shared" si="10"/>
        <v>-26913</v>
      </c>
      <c r="I49" s="10">
        <f>H49</f>
        <v>-26913</v>
      </c>
      <c r="J49" s="10">
        <f t="shared" si="7"/>
        <v>-26913</v>
      </c>
      <c r="K49" s="10"/>
      <c r="L49" s="1" t="s">
        <v>6</v>
      </c>
      <c r="M49" s="1" t="str">
        <f t="shared" si="9"/>
        <v>N</v>
      </c>
      <c r="O49" s="10"/>
    </row>
    <row r="50" spans="1:15" ht="15">
      <c r="A50" s="1" t="s">
        <v>288</v>
      </c>
      <c r="B50" s="34" t="s">
        <v>219</v>
      </c>
      <c r="C50" s="3" t="str">
        <f t="shared" si="2"/>
        <v>D.21-06-030, AL 6251-E, AL 6390-E</v>
      </c>
      <c r="D50" s="3" t="str">
        <f t="shared" si="3"/>
        <v>D.21-06-030, AL 6251-E, AL 6390-E</v>
      </c>
      <c r="E50" s="3" t="str">
        <f t="shared" si="4"/>
        <v>D.21-06-030, AL 6251-E, AL 6390-E</v>
      </c>
      <c r="F50" s="3"/>
      <c r="G50" s="10">
        <v>82270.76116098577</v>
      </c>
      <c r="H50" s="10">
        <v>81682.707400992469</v>
      </c>
      <c r="I50" s="10">
        <f t="shared" si="6"/>
        <v>81682.707400992469</v>
      </c>
      <c r="J50" s="10">
        <f t="shared" si="7"/>
        <v>81682.707400992469</v>
      </c>
      <c r="K50" s="10"/>
      <c r="L50" s="1" t="s">
        <v>287</v>
      </c>
      <c r="M50" s="1" t="s">
        <v>127</v>
      </c>
      <c r="O50" s="10"/>
    </row>
    <row r="51" spans="1:15" ht="15">
      <c r="A51" s="1" t="s">
        <v>288</v>
      </c>
      <c r="B51" s="34" t="s">
        <v>219</v>
      </c>
      <c r="C51" s="3" t="str">
        <f t="shared" si="2"/>
        <v>D.21-06-030, AL 6251-E, AL 6390-E</v>
      </c>
      <c r="D51" s="3" t="str">
        <f t="shared" si="3"/>
        <v>D.21-06-030, AL 6251-E, AL 6390-E</v>
      </c>
      <c r="E51" s="3" t="str">
        <f t="shared" si="4"/>
        <v>D.21-06-030, AL 6251-E, AL 6390-E</v>
      </c>
      <c r="F51" s="3"/>
      <c r="G51" s="10">
        <v>-77344.219459999993</v>
      </c>
      <c r="H51" s="10">
        <f t="shared" si="10"/>
        <v>-77344.219459999993</v>
      </c>
      <c r="I51" s="10">
        <f t="shared" si="6"/>
        <v>-77344.219459999993</v>
      </c>
      <c r="J51" s="10">
        <f t="shared" si="7"/>
        <v>-77344.219459999993</v>
      </c>
      <c r="K51" s="10"/>
      <c r="L51" s="1" t="s">
        <v>277</v>
      </c>
      <c r="M51" s="1" t="s">
        <v>127</v>
      </c>
      <c r="O51" s="10"/>
    </row>
    <row r="52" spans="1:15" ht="15">
      <c r="A52" s="1" t="s">
        <v>175</v>
      </c>
      <c r="B52" s="34" t="s">
        <v>220</v>
      </c>
      <c r="C52" s="3" t="str">
        <f t="shared" si="2"/>
        <v>D.21-03-056</v>
      </c>
      <c r="D52" s="34" t="s">
        <v>259</v>
      </c>
      <c r="E52" s="3" t="str">
        <f t="shared" si="4"/>
        <v>D.21-03-056, D.21-12-015</v>
      </c>
      <c r="F52" s="3"/>
      <c r="G52" s="10">
        <v>36224.009266379995</v>
      </c>
      <c r="H52" s="10">
        <f t="shared" si="10"/>
        <v>36224.009266379995</v>
      </c>
      <c r="I52" s="10">
        <v>145456.54524249997</v>
      </c>
      <c r="J52" s="10">
        <f t="shared" si="7"/>
        <v>145456.54524249997</v>
      </c>
      <c r="K52" s="10"/>
      <c r="L52" s="1" t="s">
        <v>6</v>
      </c>
      <c r="M52" s="1" t="s">
        <v>127</v>
      </c>
      <c r="O52" s="10"/>
    </row>
    <row r="53" spans="1:15" ht="15">
      <c r="A53" s="1" t="s">
        <v>175</v>
      </c>
      <c r="B53" s="34" t="s">
        <v>220</v>
      </c>
      <c r="C53" s="3" t="str">
        <f t="shared" si="2"/>
        <v>D.21-03-056</v>
      </c>
      <c r="D53" s="3" t="str">
        <f t="shared" si="3"/>
        <v>D.21-03-056</v>
      </c>
      <c r="E53" s="3" t="str">
        <f t="shared" si="4"/>
        <v>D.21-03-056</v>
      </c>
      <c r="F53" s="3"/>
      <c r="G53" s="10">
        <v>3096.5386336199999</v>
      </c>
      <c r="H53" s="10">
        <f t="shared" si="10"/>
        <v>3096.5386336199999</v>
      </c>
      <c r="I53" s="10"/>
      <c r="J53" s="10">
        <f t="shared" si="7"/>
        <v>0</v>
      </c>
      <c r="K53" s="10"/>
      <c r="L53" s="1" t="s">
        <v>15</v>
      </c>
      <c r="M53" s="1" t="s">
        <v>127</v>
      </c>
      <c r="O53" s="10"/>
    </row>
    <row r="54" spans="1:15" ht="15">
      <c r="A54" s="1" t="s">
        <v>138</v>
      </c>
      <c r="B54" s="34" t="s">
        <v>190</v>
      </c>
      <c r="C54" s="3" t="str">
        <f t="shared" si="2"/>
        <v>D.21-08-027</v>
      </c>
      <c r="D54" s="3" t="str">
        <f t="shared" si="3"/>
        <v>D.21-08-027</v>
      </c>
      <c r="E54" s="3" t="str">
        <f t="shared" si="4"/>
        <v>D.21-08-027</v>
      </c>
      <c r="F54" s="3"/>
      <c r="G54" s="10">
        <v>-63405.757504360874</v>
      </c>
      <c r="H54" s="10">
        <f t="shared" si="10"/>
        <v>-63405.757504360874</v>
      </c>
      <c r="I54" s="10">
        <f t="shared" si="6"/>
        <v>-63405.757504360874</v>
      </c>
      <c r="J54" s="10">
        <f t="shared" si="7"/>
        <v>-63405.757504360874</v>
      </c>
      <c r="K54" s="10"/>
      <c r="L54" s="1" t="s">
        <v>6</v>
      </c>
      <c r="M54" s="1" t="s">
        <v>127</v>
      </c>
      <c r="O54" s="10"/>
    </row>
    <row r="55" spans="1:15" ht="15">
      <c r="A55" s="1" t="s">
        <v>69</v>
      </c>
      <c r="B55" s="34" t="s">
        <v>188</v>
      </c>
      <c r="C55" s="3" t="str">
        <f t="shared" si="2"/>
        <v>D.21-10-022, AL 6407-E</v>
      </c>
      <c r="D55" s="3" t="str">
        <f t="shared" si="3"/>
        <v>D.21-10-022, AL 6407-E</v>
      </c>
      <c r="E55" s="3" t="str">
        <f t="shared" si="4"/>
        <v>D.21-10-022, AL 6407-E</v>
      </c>
      <c r="F55" s="3"/>
      <c r="G55" s="10">
        <v>171915.61774289332</v>
      </c>
      <c r="H55" s="10">
        <f t="shared" si="10"/>
        <v>171915.61774289332</v>
      </c>
      <c r="I55" s="10">
        <f t="shared" si="6"/>
        <v>171915.61774289332</v>
      </c>
      <c r="J55" s="10">
        <f t="shared" si="7"/>
        <v>171915.61774289332</v>
      </c>
      <c r="K55" s="10"/>
      <c r="L55" s="1" t="s">
        <v>6</v>
      </c>
      <c r="M55" s="1" t="s">
        <v>127</v>
      </c>
      <c r="O55" s="10"/>
    </row>
    <row r="56" spans="1:15" ht="15">
      <c r="A56" s="1" t="s">
        <v>69</v>
      </c>
      <c r="B56" s="34" t="s">
        <v>188</v>
      </c>
      <c r="C56" s="3" t="str">
        <f t="shared" si="2"/>
        <v>D.21-10-022, AL 6407-E</v>
      </c>
      <c r="D56" s="3" t="str">
        <f t="shared" si="3"/>
        <v>D.21-10-022, AL 6407-E</v>
      </c>
      <c r="E56" s="3" t="str">
        <f t="shared" si="4"/>
        <v>D.21-10-022, AL 6407-E</v>
      </c>
      <c r="F56" s="3"/>
      <c r="G56" s="10">
        <v>562.88133376579583</v>
      </c>
      <c r="H56" s="10">
        <f t="shared" si="10"/>
        <v>562.88133376579583</v>
      </c>
      <c r="I56" s="10">
        <f t="shared" si="6"/>
        <v>562.88133376579583</v>
      </c>
      <c r="J56" s="10">
        <f t="shared" si="7"/>
        <v>562.88133376579583</v>
      </c>
      <c r="K56" s="10"/>
      <c r="L56" s="1" t="s">
        <v>16</v>
      </c>
      <c r="M56" s="1" t="s">
        <v>127</v>
      </c>
      <c r="O56" s="10"/>
    </row>
    <row r="57" spans="1:15" ht="15">
      <c r="A57" s="1" t="s">
        <v>69</v>
      </c>
      <c r="B57" s="34" t="s">
        <v>188</v>
      </c>
      <c r="C57" s="3" t="str">
        <f t="shared" si="11" ref="C57:C58">B57</f>
        <v>D.21-10-022, AL 6407-E</v>
      </c>
      <c r="D57" s="3" t="str">
        <f t="shared" si="3"/>
        <v>D.21-10-022, AL 6407-E</v>
      </c>
      <c r="E57" s="3" t="str">
        <f t="shared" si="4"/>
        <v>D.21-10-022, AL 6407-E</v>
      </c>
      <c r="F57" s="3"/>
      <c r="G57" s="10"/>
      <c r="H57" s="10">
        <v>117090.32087945617</v>
      </c>
      <c r="I57" s="10">
        <f t="shared" si="6"/>
        <v>117090.32087945617</v>
      </c>
      <c r="J57" s="10">
        <f t="shared" si="7"/>
        <v>117090.32087945617</v>
      </c>
      <c r="K57" s="10"/>
      <c r="L57" s="1" t="s">
        <v>137</v>
      </c>
      <c r="M57" s="1" t="str">
        <f t="shared" si="12" ref="M57:M62">IF(RIGHT(A57,1)="*","Y","N")</f>
        <v>N</v>
      </c>
      <c r="O57" s="10"/>
    </row>
    <row r="58" spans="1:15" ht="15">
      <c r="A58" s="1" t="s">
        <v>138</v>
      </c>
      <c r="B58" s="34" t="s">
        <v>190</v>
      </c>
      <c r="C58" s="3" t="str">
        <f t="shared" si="11"/>
        <v>D.21-08-027</v>
      </c>
      <c r="D58" s="3" t="str">
        <f t="shared" si="3"/>
        <v>D.21-08-027</v>
      </c>
      <c r="E58" s="3" t="str">
        <f t="shared" si="4"/>
        <v>D.21-08-027</v>
      </c>
      <c r="F58" s="3"/>
      <c r="G58" s="10"/>
      <c r="H58" s="10">
        <v>-40652.132158</v>
      </c>
      <c r="I58" s="10">
        <f t="shared" si="6"/>
        <v>-40652.132158</v>
      </c>
      <c r="J58" s="10">
        <f t="shared" si="7"/>
        <v>-40652.132158</v>
      </c>
      <c r="K58" s="10"/>
      <c r="L58" s="1" t="s">
        <v>137</v>
      </c>
      <c r="M58" s="1" t="str">
        <f t="shared" si="12"/>
        <v>N</v>
      </c>
      <c r="O58" s="10"/>
    </row>
    <row r="59" spans="1:15" ht="15">
      <c r="A59" s="1" t="s">
        <v>152</v>
      </c>
      <c r="B59" s="34"/>
      <c r="C59" s="34" t="s">
        <v>211</v>
      </c>
      <c r="D59" s="3" t="str">
        <f t="shared" si="3"/>
        <v>D.20-12-005, AL 6210-E</v>
      </c>
      <c r="E59" s="3" t="str">
        <f t="shared" si="4"/>
        <v>D.20-12-005, AL 6210-E</v>
      </c>
      <c r="F59" s="3"/>
      <c r="G59" s="10"/>
      <c r="H59" s="10">
        <v>163369.88519967793</v>
      </c>
      <c r="I59" s="10">
        <f t="shared" si="6"/>
        <v>163369.88519967793</v>
      </c>
      <c r="J59" s="10">
        <f t="shared" si="7"/>
        <v>163369.88519967793</v>
      </c>
      <c r="K59" s="10"/>
      <c r="L59" s="1" t="s">
        <v>137</v>
      </c>
      <c r="M59" s="1" t="str">
        <f t="shared" si="12"/>
        <v>Y</v>
      </c>
      <c r="O59" s="10"/>
    </row>
    <row r="60" spans="1:15" ht="15">
      <c r="A60" s="1" t="s">
        <v>244</v>
      </c>
      <c r="B60" s="34"/>
      <c r="C60" s="34" t="s">
        <v>204</v>
      </c>
      <c r="D60" s="3" t="str">
        <f t="shared" si="3"/>
        <v>20-06-003, AL 6001-E</v>
      </c>
      <c r="E60" s="3" t="str">
        <f t="shared" si="4"/>
        <v>20-06-003, AL 6001-E</v>
      </c>
      <c r="F60" s="3"/>
      <c r="G60" s="10"/>
      <c r="H60" s="10">
        <v>46236.640483115181</v>
      </c>
      <c r="I60" s="10">
        <f t="shared" si="6"/>
        <v>46236.640483115181</v>
      </c>
      <c r="J60" s="10">
        <f t="shared" si="7"/>
        <v>46236.640483115181</v>
      </c>
      <c r="K60" s="10"/>
      <c r="L60" s="1" t="s">
        <v>137</v>
      </c>
      <c r="M60" s="1" t="str">
        <f t="shared" si="12"/>
        <v>Y</v>
      </c>
      <c r="O60" s="10"/>
    </row>
    <row r="61" spans="1:15" ht="15">
      <c r="A61" s="1" t="s">
        <v>62</v>
      </c>
      <c r="B61" s="34"/>
      <c r="C61" s="34"/>
      <c r="D61" s="3" t="s">
        <v>260</v>
      </c>
      <c r="E61" s="3" t="str">
        <f t="shared" si="4"/>
        <v>D.22-03-011</v>
      </c>
      <c r="F61" s="3"/>
      <c r="G61" s="10"/>
      <c r="H61" s="10"/>
      <c r="I61" s="10">
        <v>332441.197573137</v>
      </c>
      <c r="J61" s="10">
        <f t="shared" si="7"/>
        <v>332441.197573137</v>
      </c>
      <c r="K61" s="10"/>
      <c r="L61" s="1" t="s">
        <v>277</v>
      </c>
      <c r="M61" s="1" t="str">
        <f t="shared" si="12"/>
        <v>N</v>
      </c>
      <c r="O61" s="10"/>
    </row>
    <row r="62" spans="1:15" ht="15">
      <c r="A62" s="1" t="s">
        <v>250</v>
      </c>
      <c r="C62" s="34"/>
      <c r="D62" s="34" t="s">
        <v>261</v>
      </c>
      <c r="E62" s="3" t="str">
        <f t="shared" si="4"/>
        <v>AL 4579-G/6513-E</v>
      </c>
      <c r="F62" s="3"/>
      <c r="G62" s="10"/>
      <c r="H62" s="10"/>
      <c r="I62" s="10">
        <v>130447.42</v>
      </c>
      <c r="J62" s="10">
        <f t="shared" si="7"/>
        <v>130447.42</v>
      </c>
      <c r="K62" s="10"/>
      <c r="L62" s="1" t="s">
        <v>6</v>
      </c>
      <c r="M62" s="1" t="str">
        <f t="shared" si="12"/>
        <v>N</v>
      </c>
      <c r="O62" s="10"/>
    </row>
    <row r="63" spans="1:15" ht="15">
      <c r="A63" s="32"/>
      <c r="B63" s="34"/>
      <c r="C63" s="34"/>
      <c r="D63" s="3"/>
      <c r="E63" s="32"/>
      <c r="F63" s="32"/>
      <c r="G63" s="10"/>
      <c r="H63" s="6"/>
      <c r="I63" s="10"/>
      <c r="J63" s="10"/>
      <c r="K63" s="10"/>
      <c r="O63" s="10"/>
    </row>
    <row r="64" spans="1:15" ht="15">
      <c r="A64" s="25" t="s">
        <v>7</v>
      </c>
      <c r="D64" s="3"/>
      <c r="F64" s="1"/>
      <c r="G64" s="11">
        <f>SUM(G9:G56)</f>
        <v>12045081.045466239</v>
      </c>
      <c r="H64" s="11">
        <f>SUM(H9:H60)</f>
        <v>11697545.371917278</v>
      </c>
      <c r="I64" s="11">
        <f>SUM(I9:I62)</f>
        <v>11947629.386597619</v>
      </c>
      <c r="J64" s="11">
        <f>SUM(J9:J62)</f>
        <v>11947629.386597619</v>
      </c>
      <c r="K64" s="11">
        <f>SUM(K9:K56)</f>
        <v>0</v>
      </c>
      <c r="O64" s="10"/>
    </row>
    <row r="65" spans="4:11" ht="15">
      <c r="D65" s="3"/>
      <c r="F65" s="1"/>
      <c r="G65" s="10"/>
      <c r="H65" s="10"/>
      <c r="I65" s="10"/>
      <c r="J65" s="10"/>
      <c r="K65" s="10"/>
    </row>
    <row r="66" spans="1:13" ht="15" customHeight="1">
      <c r="A66" s="25" t="s">
        <v>8</v>
      </c>
      <c r="D66" s="3"/>
      <c r="F66" s="1"/>
      <c r="G66" s="10"/>
      <c r="H66" s="10"/>
      <c r="I66" s="10"/>
      <c r="J66" s="10"/>
      <c r="K66" s="10"/>
      <c r="M66" s="1" t="s">
        <v>127</v>
      </c>
    </row>
    <row r="67" spans="1:13" ht="15">
      <c r="A67" s="1" t="s">
        <v>34</v>
      </c>
      <c r="B67" s="3" t="s">
        <v>148</v>
      </c>
      <c r="C67" s="3" t="str">
        <f t="shared" si="13" ref="C67:C74">B67</f>
        <v>D. 20-12-038</v>
      </c>
      <c r="D67" s="3" t="str">
        <f t="shared" si="14" ref="D67:E122">C67</f>
        <v>D. 20-12-038</v>
      </c>
      <c r="E67" s="3" t="str">
        <f t="shared" si="14"/>
        <v>D. 20-12-038</v>
      </c>
      <c r="F67" s="3" t="s">
        <v>148</v>
      </c>
      <c r="G67" s="10">
        <v>-202400</v>
      </c>
      <c r="H67" s="6">
        <v>-468826.45766451699</v>
      </c>
      <c r="I67" s="10">
        <f>H67</f>
        <v>-468826.45766451699</v>
      </c>
      <c r="J67" s="10">
        <f>I67</f>
        <v>-468826.45766451699</v>
      </c>
      <c r="K67" s="10"/>
      <c r="L67" s="5" t="s">
        <v>114</v>
      </c>
      <c r="M67" s="1" t="s">
        <v>127</v>
      </c>
    </row>
    <row r="68" spans="1:13" ht="15">
      <c r="A68" s="1" t="s">
        <v>33</v>
      </c>
      <c r="B68" s="3" t="s">
        <v>221</v>
      </c>
      <c r="C68" s="3" t="str">
        <f t="shared" si="13"/>
        <v>D.20-01-021, AL 5857-E</v>
      </c>
      <c r="D68" s="3" t="str">
        <f t="shared" si="14"/>
        <v>D.20-01-021, AL 5857-E</v>
      </c>
      <c r="E68" s="3" t="str">
        <f t="shared" si="14"/>
        <v>D.20-01-021, AL 5857-E</v>
      </c>
      <c r="F68" s="3" t="s">
        <v>221</v>
      </c>
      <c r="G68" s="10">
        <v>59819.362352892</v>
      </c>
      <c r="H68" s="6">
        <f t="shared" si="15" ref="H68:H98">G68</f>
        <v>59819.362352892</v>
      </c>
      <c r="I68" s="10">
        <f>H68</f>
        <v>59819.362352892</v>
      </c>
      <c r="J68" s="10">
        <f t="shared" si="16" ref="J68:J113">I68</f>
        <v>59819.362352892</v>
      </c>
      <c r="K68" s="10"/>
      <c r="L68" s="1" t="s">
        <v>15</v>
      </c>
      <c r="M68" s="1" t="str">
        <f>IF(RIGHT(A68,1)="*","Y","N")</f>
        <v>N</v>
      </c>
    </row>
    <row r="69" spans="2:11" ht="15">
      <c r="B69" s="3"/>
      <c r="C69" s="3"/>
      <c r="D69" s="3"/>
      <c r="E69" s="3"/>
      <c r="F69" s="3"/>
      <c r="G69" s="10"/>
      <c r="H69" s="6"/>
      <c r="I69" s="10">
        <f t="shared" si="17" ref="I69:I112">H69</f>
        <v>0</v>
      </c>
      <c r="J69" s="10">
        <f t="shared" si="16"/>
        <v>0</v>
      </c>
      <c r="K69" s="10"/>
    </row>
    <row r="70" spans="1:13" ht="15">
      <c r="A70" s="1" t="s">
        <v>37</v>
      </c>
      <c r="B70" s="3" t="s">
        <v>141</v>
      </c>
      <c r="C70" s="3" t="str">
        <f t="shared" si="13"/>
        <v>Res. M-4841</v>
      </c>
      <c r="D70" s="3" t="str">
        <f t="shared" si="14"/>
        <v>Res. M-4841</v>
      </c>
      <c r="E70" s="3" t="str">
        <f t="shared" si="14"/>
        <v>Res. M-4841</v>
      </c>
      <c r="F70" s="3" t="s">
        <v>141</v>
      </c>
      <c r="G70" s="10">
        <v>100348.10310580987</v>
      </c>
      <c r="H70" s="6">
        <v>100624.42177852662</v>
      </c>
      <c r="I70" s="10">
        <f t="shared" si="17"/>
        <v>100624.42177852662</v>
      </c>
      <c r="J70" s="10">
        <f t="shared" si="16"/>
        <v>100624.42177852662</v>
      </c>
      <c r="K70" s="10"/>
      <c r="L70" s="1" t="s">
        <v>6</v>
      </c>
      <c r="M70" s="1" t="str">
        <f t="shared" si="18" ref="M70:M81">IF(RIGHT(A70,1)="*","Y","N")</f>
        <v>N</v>
      </c>
    </row>
    <row r="71" spans="1:13" ht="15">
      <c r="A71" s="1" t="s">
        <v>39</v>
      </c>
      <c r="B71" s="3" t="s">
        <v>47</v>
      </c>
      <c r="C71" s="3" t="str">
        <f t="shared" si="13"/>
        <v>D.18-01-024, D.18-05-040</v>
      </c>
      <c r="D71" s="3" t="str">
        <f t="shared" si="14"/>
        <v>D.18-01-024, D.18-05-040</v>
      </c>
      <c r="E71" s="3" t="str">
        <f t="shared" si="14"/>
        <v>D.18-01-024, D.18-05-040</v>
      </c>
      <c r="F71" s="3" t="s">
        <v>47</v>
      </c>
      <c r="G71" s="10">
        <v>16015.212662364</v>
      </c>
      <c r="H71" s="6">
        <f t="shared" si="15"/>
        <v>16015.212662364</v>
      </c>
      <c r="I71" s="10">
        <f t="shared" si="17"/>
        <v>16015.212662364</v>
      </c>
      <c r="J71" s="10">
        <f t="shared" si="16"/>
        <v>16015.212662364</v>
      </c>
      <c r="K71" s="10"/>
      <c r="L71" s="1" t="s">
        <v>6</v>
      </c>
      <c r="M71" s="1" t="str">
        <f t="shared" si="18"/>
        <v>N</v>
      </c>
    </row>
    <row r="72" spans="1:13" ht="15">
      <c r="A72" s="1" t="s">
        <v>81</v>
      </c>
      <c r="B72" s="3" t="s">
        <v>106</v>
      </c>
      <c r="C72" s="3" t="str">
        <f t="shared" si="13"/>
        <v>Preliminary Statement  HH</v>
      </c>
      <c r="D72" s="3" t="str">
        <f t="shared" si="14"/>
        <v>Preliminary Statement  HH</v>
      </c>
      <c r="E72" s="3" t="str">
        <f t="shared" si="14"/>
        <v>Preliminary Statement  HH</v>
      </c>
      <c r="F72" s="3" t="s">
        <v>106</v>
      </c>
      <c r="G72" s="10">
        <v>-23267.947492908093</v>
      </c>
      <c r="H72" s="6">
        <f t="shared" si="15"/>
        <v>-23267.947492908093</v>
      </c>
      <c r="I72" s="10">
        <f t="shared" si="17"/>
        <v>-23267.947492908093</v>
      </c>
      <c r="J72" s="10">
        <f t="shared" si="16"/>
        <v>-23267.947492908093</v>
      </c>
      <c r="K72" s="10"/>
      <c r="L72" s="1" t="s">
        <v>6</v>
      </c>
      <c r="M72" s="1" t="str">
        <f t="shared" si="18"/>
        <v>Y</v>
      </c>
    </row>
    <row r="73" spans="1:13" ht="15">
      <c r="A73" s="3" t="s">
        <v>35</v>
      </c>
      <c r="B73" s="3" t="s">
        <v>222</v>
      </c>
      <c r="C73" s="3" t="str">
        <f t="shared" si="13"/>
        <v>D.18-01-024, AL 5222-E</v>
      </c>
      <c r="D73" s="3" t="str">
        <f t="shared" si="14"/>
        <v>D.18-01-024, AL 5222-E</v>
      </c>
      <c r="E73" s="3" t="str">
        <f t="shared" si="14"/>
        <v>D.18-01-024, AL 5222-E</v>
      </c>
      <c r="F73" s="3" t="s">
        <v>222</v>
      </c>
      <c r="G73" s="10">
        <v>32127.939272709002</v>
      </c>
      <c r="H73" s="6">
        <f t="shared" si="15"/>
        <v>32127.939272709002</v>
      </c>
      <c r="I73" s="10">
        <f t="shared" si="17"/>
        <v>32127.939272709002</v>
      </c>
      <c r="J73" s="10">
        <f t="shared" si="16"/>
        <v>32127.939272709002</v>
      </c>
      <c r="K73" s="10"/>
      <c r="L73" s="1" t="s">
        <v>6</v>
      </c>
      <c r="M73" s="1" t="str">
        <f t="shared" si="18"/>
        <v>N</v>
      </c>
    </row>
    <row r="74" spans="1:13" ht="15">
      <c r="A74" s="1" t="s">
        <v>206</v>
      </c>
      <c r="B74" s="1" t="s">
        <v>97</v>
      </c>
      <c r="C74" s="3" t="str">
        <f t="shared" si="13"/>
        <v>Preliminary Statement  P</v>
      </c>
      <c r="D74" s="3" t="str">
        <f t="shared" si="14"/>
        <v>Preliminary Statement  P</v>
      </c>
      <c r="E74" s="3" t="str">
        <f t="shared" si="14"/>
        <v>Preliminary Statement  P</v>
      </c>
      <c r="F74" s="1" t="s">
        <v>97</v>
      </c>
      <c r="G74" s="10">
        <v>12326.761448453364</v>
      </c>
      <c r="H74" s="6">
        <f t="shared" si="15"/>
        <v>12326.761448453364</v>
      </c>
      <c r="I74" s="10">
        <f t="shared" si="17"/>
        <v>12326.761448453364</v>
      </c>
      <c r="J74" s="10">
        <f t="shared" si="16"/>
        <v>12326.761448453364</v>
      </c>
      <c r="K74" s="10"/>
      <c r="L74" s="1" t="s">
        <v>15</v>
      </c>
      <c r="M74" s="1" t="str">
        <f t="shared" si="18"/>
        <v>N</v>
      </c>
    </row>
    <row r="75" spans="1:13" ht="15">
      <c r="A75" s="3" t="s">
        <v>43</v>
      </c>
      <c r="B75" s="1" t="s">
        <v>142</v>
      </c>
      <c r="C75" s="1" t="s">
        <v>155</v>
      </c>
      <c r="D75" s="3" t="str">
        <f t="shared" si="14"/>
        <v>D. 20-12-005</v>
      </c>
      <c r="E75" s="3" t="str">
        <f t="shared" si="14"/>
        <v>D. 20-12-005</v>
      </c>
      <c r="F75" s="3" t="s">
        <v>142</v>
      </c>
      <c r="G75" s="10">
        <v>10896</v>
      </c>
      <c r="H75" s="6">
        <f t="shared" si="15"/>
        <v>10896</v>
      </c>
      <c r="I75" s="10">
        <f t="shared" si="17"/>
        <v>10896</v>
      </c>
      <c r="J75" s="10">
        <f t="shared" si="16"/>
        <v>10896</v>
      </c>
      <c r="K75" s="10"/>
      <c r="L75" s="1" t="s">
        <v>6</v>
      </c>
      <c r="M75" s="1" t="str">
        <f t="shared" si="18"/>
        <v>N</v>
      </c>
    </row>
    <row r="76" spans="1:13" ht="15">
      <c r="A76" s="1" t="s">
        <v>44</v>
      </c>
      <c r="B76" s="3" t="s">
        <v>223</v>
      </c>
      <c r="C76" s="3" t="str">
        <f t="shared" si="19" ref="C76:C101">B76</f>
        <v>D. 17-12-003</v>
      </c>
      <c r="D76" s="3" t="str">
        <f t="shared" si="14"/>
        <v>D. 17-12-003</v>
      </c>
      <c r="E76" s="3" t="str">
        <f t="shared" si="14"/>
        <v>D. 17-12-003</v>
      </c>
      <c r="F76" s="3" t="s">
        <v>223</v>
      </c>
      <c r="G76" s="10">
        <v>65332.758174000002</v>
      </c>
      <c r="H76" s="6">
        <f t="shared" si="15"/>
        <v>65332.758174000002</v>
      </c>
      <c r="I76" s="10">
        <f t="shared" si="17"/>
        <v>65332.758174000002</v>
      </c>
      <c r="J76" s="10">
        <f t="shared" si="16"/>
        <v>65332.758174000002</v>
      </c>
      <c r="K76" s="10"/>
      <c r="L76" s="1" t="s">
        <v>6</v>
      </c>
      <c r="M76" s="1" t="str">
        <f t="shared" si="18"/>
        <v>N</v>
      </c>
    </row>
    <row r="77" spans="1:13" ht="15">
      <c r="A77" s="3" t="s">
        <v>46</v>
      </c>
      <c r="B77" s="3" t="s">
        <v>224</v>
      </c>
      <c r="C77" s="3" t="str">
        <f t="shared" si="19"/>
        <v>D.14-10-046</v>
      </c>
      <c r="D77" s="3" t="str">
        <f t="shared" si="14"/>
        <v>D.14-10-046</v>
      </c>
      <c r="E77" s="3" t="str">
        <f t="shared" si="14"/>
        <v>D.14-10-046</v>
      </c>
      <c r="F77" s="3" t="s">
        <v>224</v>
      </c>
      <c r="G77" s="10">
        <v>7855.0122810000003</v>
      </c>
      <c r="H77" s="6">
        <f t="shared" si="15"/>
        <v>7855.0122810000003</v>
      </c>
      <c r="I77" s="10">
        <v>8086.4879999999994</v>
      </c>
      <c r="J77" s="10">
        <f t="shared" si="16"/>
        <v>8086.4879999999994</v>
      </c>
      <c r="K77" s="10"/>
      <c r="L77" s="1" t="s">
        <v>6</v>
      </c>
      <c r="M77" s="1" t="str">
        <f t="shared" si="18"/>
        <v>N</v>
      </c>
    </row>
    <row r="78" spans="1:13" ht="15">
      <c r="A78" s="3" t="s">
        <v>72</v>
      </c>
      <c r="B78" s="3" t="s">
        <v>98</v>
      </c>
      <c r="C78" s="3" t="str">
        <f t="shared" si="19"/>
        <v>Preliminary Statement  DX</v>
      </c>
      <c r="D78" s="3" t="str">
        <f t="shared" si="14"/>
        <v>Preliminary Statement  DX</v>
      </c>
      <c r="E78" s="3" t="str">
        <f t="shared" si="14"/>
        <v>Preliminary Statement  DX</v>
      </c>
      <c r="F78" s="3" t="s">
        <v>98</v>
      </c>
      <c r="G78" s="10">
        <v>15753.644854110502</v>
      </c>
      <c r="H78" s="6">
        <f t="shared" si="15"/>
        <v>15753.644854110502</v>
      </c>
      <c r="I78" s="10">
        <f t="shared" si="17"/>
        <v>15753.644854110502</v>
      </c>
      <c r="J78" s="10">
        <f t="shared" si="16"/>
        <v>15753.644854110502</v>
      </c>
      <c r="K78" s="10"/>
      <c r="L78" s="1" t="s">
        <v>6</v>
      </c>
      <c r="M78" s="1" t="str">
        <f t="shared" si="18"/>
        <v>Y</v>
      </c>
    </row>
    <row r="79" spans="1:13" ht="15">
      <c r="A79" s="3" t="s">
        <v>73</v>
      </c>
      <c r="B79" s="3" t="s">
        <v>99</v>
      </c>
      <c r="C79" s="3" t="str">
        <f t="shared" si="19"/>
        <v>Preliminary Statement  EC</v>
      </c>
      <c r="D79" s="3" t="str">
        <f t="shared" si="14"/>
        <v>Preliminary Statement  EC</v>
      </c>
      <c r="E79" s="3" t="str">
        <f t="shared" si="14"/>
        <v>Preliminary Statement  EC</v>
      </c>
      <c r="F79" s="3" t="s">
        <v>99</v>
      </c>
      <c r="G79" s="10">
        <v>-10840.073463234925</v>
      </c>
      <c r="H79" s="6">
        <f t="shared" si="15"/>
        <v>-10840.073463234925</v>
      </c>
      <c r="I79" s="10">
        <f t="shared" si="17"/>
        <v>-10840.073463234925</v>
      </c>
      <c r="J79" s="10">
        <f t="shared" si="16"/>
        <v>-10840.073463234925</v>
      </c>
      <c r="K79" s="10"/>
      <c r="L79" s="1" t="s">
        <v>6</v>
      </c>
      <c r="M79" s="1" t="str">
        <f t="shared" si="18"/>
        <v>Y</v>
      </c>
    </row>
    <row r="80" spans="1:13" ht="15">
      <c r="A80" s="3" t="s">
        <v>74</v>
      </c>
      <c r="B80" s="3" t="s">
        <v>100</v>
      </c>
      <c r="C80" s="3" t="str">
        <f t="shared" si="19"/>
        <v>Preliminary Statement  GH</v>
      </c>
      <c r="D80" s="3" t="str">
        <f t="shared" si="14"/>
        <v>Preliminary Statement  GH</v>
      </c>
      <c r="E80" s="3" t="str">
        <f t="shared" si="14"/>
        <v>Preliminary Statement  GH</v>
      </c>
      <c r="F80" s="3" t="s">
        <v>100</v>
      </c>
      <c r="G80" s="10">
        <v>22571.419822037675</v>
      </c>
      <c r="H80" s="6">
        <f t="shared" si="15"/>
        <v>22571.419822037675</v>
      </c>
      <c r="I80" s="10">
        <f t="shared" si="17"/>
        <v>22571.419822037675</v>
      </c>
      <c r="J80" s="10">
        <f t="shared" si="16"/>
        <v>22571.419822037675</v>
      </c>
      <c r="K80" s="10"/>
      <c r="L80" s="1" t="s">
        <v>6</v>
      </c>
      <c r="M80" s="1" t="str">
        <f t="shared" si="18"/>
        <v>Y</v>
      </c>
    </row>
    <row r="81" spans="1:13" ht="15">
      <c r="A81" s="3" t="s">
        <v>75</v>
      </c>
      <c r="B81" s="3" t="s">
        <v>101</v>
      </c>
      <c r="C81" s="3" t="str">
        <f t="shared" si="19"/>
        <v>Preliminary Statement  GJ</v>
      </c>
      <c r="D81" s="3" t="str">
        <f t="shared" si="14"/>
        <v>Preliminary Statement  GJ</v>
      </c>
      <c r="E81" s="3" t="str">
        <f t="shared" si="14"/>
        <v>Preliminary Statement  GJ</v>
      </c>
      <c r="F81" s="3" t="s">
        <v>101</v>
      </c>
      <c r="G81" s="10">
        <v>119661.73349372452</v>
      </c>
      <c r="H81" s="6">
        <f t="shared" si="15"/>
        <v>119661.73349372452</v>
      </c>
      <c r="I81" s="10">
        <f t="shared" si="17"/>
        <v>119661.73349372452</v>
      </c>
      <c r="J81" s="10">
        <f t="shared" si="16"/>
        <v>119661.73349372452</v>
      </c>
      <c r="K81" s="10"/>
      <c r="L81" s="1" t="s">
        <v>6</v>
      </c>
      <c r="M81" s="1" t="str">
        <f t="shared" si="18"/>
        <v>Y</v>
      </c>
    </row>
    <row r="82" spans="2:11" ht="15">
      <c r="B82" s="3"/>
      <c r="C82" s="3"/>
      <c r="D82" s="3"/>
      <c r="E82" s="3"/>
      <c r="F82" s="3"/>
      <c r="G82" s="10"/>
      <c r="H82" s="6"/>
      <c r="I82" s="10">
        <f t="shared" si="17"/>
        <v>0</v>
      </c>
      <c r="J82" s="10">
        <f t="shared" si="16"/>
        <v>0</v>
      </c>
      <c r="K82" s="10"/>
    </row>
    <row r="83" spans="1:13" ht="15">
      <c r="A83" s="3" t="s">
        <v>76</v>
      </c>
      <c r="B83" s="3" t="s">
        <v>102</v>
      </c>
      <c r="C83" s="3" t="str">
        <f t="shared" si="19"/>
        <v>Preliminary Statement  FD</v>
      </c>
      <c r="D83" s="3" t="str">
        <f t="shared" si="14"/>
        <v>Preliminary Statement  FD</v>
      </c>
      <c r="E83" s="3" t="str">
        <f t="shared" si="14"/>
        <v>Preliminary Statement  FD</v>
      </c>
      <c r="F83" s="3" t="s">
        <v>102</v>
      </c>
      <c r="G83" s="10">
        <v>2.584955242480059</v>
      </c>
      <c r="H83" s="6">
        <f t="shared" si="15"/>
        <v>2.584955242480059</v>
      </c>
      <c r="I83" s="10">
        <f t="shared" si="17"/>
        <v>2.584955242480059</v>
      </c>
      <c r="J83" s="10">
        <f t="shared" si="16"/>
        <v>2.584955242480059</v>
      </c>
      <c r="K83" s="10"/>
      <c r="L83" s="1" t="s">
        <v>6</v>
      </c>
      <c r="M83" s="1" t="str">
        <f t="shared" si="20" ref="M83:M93">IF(RIGHT(A83,1)="*","Y","N")</f>
        <v>Y</v>
      </c>
    </row>
    <row r="84" spans="1:13" ht="15">
      <c r="A84" s="3" t="s">
        <v>77</v>
      </c>
      <c r="B84" s="3" t="s">
        <v>103</v>
      </c>
      <c r="C84" s="3" t="str">
        <f t="shared" si="19"/>
        <v>Preliminary Statement  EZ</v>
      </c>
      <c r="D84" s="3" t="str">
        <f t="shared" si="14"/>
        <v>Preliminary Statement  EZ</v>
      </c>
      <c r="E84" s="3" t="str">
        <f t="shared" si="14"/>
        <v>Preliminary Statement  EZ</v>
      </c>
      <c r="F84" s="3" t="s">
        <v>103</v>
      </c>
      <c r="G84" s="10">
        <v>901.31691024421661</v>
      </c>
      <c r="H84" s="6">
        <f t="shared" si="15"/>
        <v>901.31691024421661</v>
      </c>
      <c r="I84" s="10">
        <f t="shared" si="17"/>
        <v>901.31691024421661</v>
      </c>
      <c r="J84" s="10">
        <f t="shared" si="16"/>
        <v>901.31691024421661</v>
      </c>
      <c r="K84" s="10"/>
      <c r="L84" s="1" t="s">
        <v>4</v>
      </c>
      <c r="M84" s="1" t="str">
        <f t="shared" si="20"/>
        <v>Y</v>
      </c>
    </row>
    <row r="85" spans="1:13" ht="15">
      <c r="A85" s="1" t="s">
        <v>80</v>
      </c>
      <c r="B85" s="3" t="s">
        <v>104</v>
      </c>
      <c r="C85" s="3" t="str">
        <f t="shared" si="19"/>
        <v>Preliminary Statement  DA</v>
      </c>
      <c r="D85" s="3" t="str">
        <f t="shared" si="14"/>
        <v>Preliminary Statement  DA</v>
      </c>
      <c r="E85" s="3" t="str">
        <f t="shared" si="14"/>
        <v>Preliminary Statement  DA</v>
      </c>
      <c r="F85" s="3" t="s">
        <v>104</v>
      </c>
      <c r="G85" s="10">
        <v>-42255.762900014088</v>
      </c>
      <c r="H85" s="6">
        <f t="shared" si="15"/>
        <v>-42255.762900014088</v>
      </c>
      <c r="I85" s="10">
        <f t="shared" si="17"/>
        <v>-42255.762900014088</v>
      </c>
      <c r="J85" s="10">
        <f t="shared" si="16"/>
        <v>-42255.762900014088</v>
      </c>
      <c r="K85" s="10"/>
      <c r="L85" s="1" t="s">
        <v>15</v>
      </c>
      <c r="M85" s="1" t="str">
        <f t="shared" si="20"/>
        <v>Y</v>
      </c>
    </row>
    <row r="86" spans="1:13" ht="15">
      <c r="A86" s="1" t="s">
        <v>36</v>
      </c>
      <c r="B86" s="3" t="s">
        <v>225</v>
      </c>
      <c r="C86" s="3" t="str">
        <f t="shared" si="19"/>
        <v>D.21-06-015</v>
      </c>
      <c r="D86" s="3" t="str">
        <f t="shared" si="14"/>
        <v>D.21-06-015</v>
      </c>
      <c r="E86" s="3" t="str">
        <f t="shared" si="14"/>
        <v>D.21-06-015</v>
      </c>
      <c r="F86" s="3" t="s">
        <v>225</v>
      </c>
      <c r="G86" s="10">
        <v>11127.007487999999</v>
      </c>
      <c r="H86" s="6">
        <f t="shared" si="15"/>
        <v>11127.007487999999</v>
      </c>
      <c r="I86" s="10">
        <f t="shared" si="17"/>
        <v>11127.007487999999</v>
      </c>
      <c r="J86" s="10">
        <f t="shared" si="16"/>
        <v>11127.007487999999</v>
      </c>
      <c r="K86" s="10"/>
      <c r="L86" s="1" t="s">
        <v>15</v>
      </c>
      <c r="M86" s="1" t="str">
        <f t="shared" si="20"/>
        <v>N</v>
      </c>
    </row>
    <row r="87" spans="1:13" ht="15">
      <c r="A87" s="1" t="s">
        <v>88</v>
      </c>
      <c r="B87" s="1" t="s">
        <v>107</v>
      </c>
      <c r="C87" s="3" t="str">
        <f t="shared" si="19"/>
        <v>Preliminary Statement  M</v>
      </c>
      <c r="D87" s="3" t="str">
        <f t="shared" si="14"/>
        <v>Preliminary Statement  M</v>
      </c>
      <c r="E87" s="3" t="str">
        <f t="shared" si="14"/>
        <v>Preliminary Statement  M</v>
      </c>
      <c r="F87" s="1" t="s">
        <v>107</v>
      </c>
      <c r="G87" s="10">
        <v>202264.71832813046</v>
      </c>
      <c r="H87" s="6">
        <f t="shared" si="15"/>
        <v>202264.71832813046</v>
      </c>
      <c r="I87" s="10">
        <f t="shared" si="17"/>
        <v>202264.71832813046</v>
      </c>
      <c r="J87" s="10">
        <f t="shared" si="16"/>
        <v>202264.71832813046</v>
      </c>
      <c r="K87" s="10"/>
      <c r="L87" s="1" t="s">
        <v>15</v>
      </c>
      <c r="M87" s="1" t="str">
        <f t="shared" si="20"/>
        <v>Y</v>
      </c>
    </row>
    <row r="88" spans="1:13" ht="15">
      <c r="A88" s="1" t="s">
        <v>38</v>
      </c>
      <c r="B88" s="15" t="s">
        <v>226</v>
      </c>
      <c r="C88" s="3" t="str">
        <f t="shared" si="19"/>
        <v>D.18-01-008, D.18-10-052, D.20-08-042</v>
      </c>
      <c r="D88" s="3" t="str">
        <f t="shared" si="14"/>
        <v>D.18-01-008, D.18-10-052, D.20-08-042</v>
      </c>
      <c r="E88" s="3" t="str">
        <f t="shared" si="14"/>
        <v>D.18-01-008, D.18-10-052, D.20-08-042</v>
      </c>
      <c r="F88" s="15" t="s">
        <v>226</v>
      </c>
      <c r="G88" s="10">
        <v>74949.614027999996</v>
      </c>
      <c r="H88" s="6">
        <v>110246.83090469999</v>
      </c>
      <c r="I88" s="10">
        <f t="shared" si="17"/>
        <v>110246.83090469999</v>
      </c>
      <c r="J88" s="10">
        <f t="shared" si="16"/>
        <v>110246.83090469999</v>
      </c>
      <c r="K88" s="10"/>
      <c r="L88" s="1" t="s">
        <v>15</v>
      </c>
      <c r="M88" s="1" t="str">
        <f t="shared" si="20"/>
        <v>N</v>
      </c>
    </row>
    <row r="89" spans="1:13" ht="15">
      <c r="A89" s="1" t="s">
        <v>87</v>
      </c>
      <c r="B89" s="3" t="s">
        <v>108</v>
      </c>
      <c r="C89" s="3" t="str">
        <f t="shared" si="19"/>
        <v>Preliminary Statement  FY</v>
      </c>
      <c r="D89" s="3" t="str">
        <f t="shared" si="14"/>
        <v>Preliminary Statement  FY</v>
      </c>
      <c r="E89" s="3" t="str">
        <f t="shared" si="14"/>
        <v>Preliminary Statement  FY</v>
      </c>
      <c r="F89" s="3" t="s">
        <v>108</v>
      </c>
      <c r="G89" s="10">
        <v>-64292.481944166095</v>
      </c>
      <c r="H89" s="6">
        <v>-69083.354944166087</v>
      </c>
      <c r="I89" s="10">
        <f t="shared" si="17"/>
        <v>-69083.354944166087</v>
      </c>
      <c r="J89" s="10">
        <f t="shared" si="16"/>
        <v>-69083.354944166087</v>
      </c>
      <c r="K89" s="10"/>
      <c r="L89" s="1" t="s">
        <v>15</v>
      </c>
      <c r="M89" s="1" t="str">
        <f t="shared" si="20"/>
        <v>Y</v>
      </c>
    </row>
    <row r="90" spans="1:13" ht="15">
      <c r="A90" s="1" t="s">
        <v>41</v>
      </c>
      <c r="B90" s="3" t="s">
        <v>225</v>
      </c>
      <c r="C90" s="3" t="str">
        <f t="shared" si="19"/>
        <v>D.21-06-015</v>
      </c>
      <c r="D90" s="3" t="str">
        <f t="shared" si="14"/>
        <v>D.21-06-015</v>
      </c>
      <c r="E90" s="3" t="str">
        <f t="shared" si="14"/>
        <v>D.21-06-015</v>
      </c>
      <c r="F90" s="3" t="s">
        <v>225</v>
      </c>
      <c r="G90" s="10">
        <v>23037.487398255005</v>
      </c>
      <c r="H90" s="6">
        <f t="shared" si="15"/>
        <v>23037.487398255005</v>
      </c>
      <c r="I90" s="10">
        <f t="shared" si="17"/>
        <v>23037.487398255005</v>
      </c>
      <c r="J90" s="10">
        <f t="shared" si="16"/>
        <v>23037.487398255005</v>
      </c>
      <c r="K90" s="10"/>
      <c r="L90" s="1" t="s">
        <v>15</v>
      </c>
      <c r="M90" s="1" t="str">
        <f t="shared" si="20"/>
        <v>N</v>
      </c>
    </row>
    <row r="91" spans="1:13" ht="15">
      <c r="A91" s="1" t="s">
        <v>71</v>
      </c>
      <c r="B91" s="3" t="s">
        <v>227</v>
      </c>
      <c r="C91" s="3" t="str">
        <f t="shared" si="19"/>
        <v xml:space="preserve"> D.18-05-041</v>
      </c>
      <c r="D91" s="3" t="s">
        <v>262</v>
      </c>
      <c r="E91" s="3" t="str">
        <f t="shared" si="14"/>
        <v xml:space="preserve"> D.18-05-041, AL 4521-G-A/6385-E-A</v>
      </c>
      <c r="F91" s="3" t="s">
        <v>227</v>
      </c>
      <c r="G91" s="10">
        <v>120743.83531514114</v>
      </c>
      <c r="H91" s="6">
        <f t="shared" si="15"/>
        <v>120743.83531514114</v>
      </c>
      <c r="I91" s="10">
        <v>120736.87385999999</v>
      </c>
      <c r="J91" s="10">
        <f t="shared" si="16"/>
        <v>120736.87385999999</v>
      </c>
      <c r="K91" s="10"/>
      <c r="L91" s="1" t="s">
        <v>15</v>
      </c>
      <c r="M91" s="1" t="str">
        <f t="shared" si="20"/>
        <v>N</v>
      </c>
    </row>
    <row r="92" spans="1:13" ht="15">
      <c r="A92" s="3" t="s">
        <v>70</v>
      </c>
      <c r="B92" s="3" t="s">
        <v>228</v>
      </c>
      <c r="C92" s="3" t="str">
        <f t="shared" si="19"/>
        <v>AL 5742-E, D. 18-05-041</v>
      </c>
      <c r="D92" s="3" t="s">
        <v>263</v>
      </c>
      <c r="E92" s="3" t="str">
        <f t="shared" si="14"/>
        <v>AL 5742-E, D. 18-05-041,  AL 4521-G-A/6385-E-A</v>
      </c>
      <c r="F92" s="3" t="s">
        <v>228</v>
      </c>
      <c r="G92" s="10">
        <v>101845.26063990877</v>
      </c>
      <c r="H92" s="6">
        <f t="shared" si="15"/>
        <v>101845.26063990877</v>
      </c>
      <c r="I92" s="10">
        <v>95716.402600000001</v>
      </c>
      <c r="J92" s="10">
        <f t="shared" si="16"/>
        <v>95716.402600000001</v>
      </c>
      <c r="K92" s="10"/>
      <c r="L92" s="1" t="s">
        <v>15</v>
      </c>
      <c r="M92" s="1" t="str">
        <f t="shared" si="20"/>
        <v>N</v>
      </c>
    </row>
    <row r="93" spans="1:13" ht="15">
      <c r="A93" s="34" t="s">
        <v>78</v>
      </c>
      <c r="B93" s="34" t="s">
        <v>105</v>
      </c>
      <c r="C93" s="3" t="str">
        <f t="shared" si="19"/>
        <v>Preliminary Statement  EF</v>
      </c>
      <c r="D93" s="3" t="str">
        <f t="shared" si="14"/>
        <v>Preliminary Statement  EF</v>
      </c>
      <c r="E93" s="3" t="str">
        <f t="shared" si="14"/>
        <v>Preliminary Statement  EF</v>
      </c>
      <c r="F93" s="3" t="s">
        <v>105</v>
      </c>
      <c r="G93" s="10">
        <v>19750.575697196546</v>
      </c>
      <c r="H93" s="6">
        <f t="shared" si="15"/>
        <v>19750.575697196546</v>
      </c>
      <c r="I93" s="10">
        <f t="shared" si="17"/>
        <v>19750.575697196546</v>
      </c>
      <c r="J93" s="10">
        <f t="shared" si="16"/>
        <v>19750.575697196546</v>
      </c>
      <c r="K93" s="10"/>
      <c r="L93" s="1" t="s">
        <v>15</v>
      </c>
      <c r="M93" s="1" t="str">
        <f t="shared" si="20"/>
        <v>Y</v>
      </c>
    </row>
    <row r="94" spans="1:11" ht="15">
      <c r="A94" s="34"/>
      <c r="B94" s="34"/>
      <c r="C94" s="3"/>
      <c r="D94" s="3"/>
      <c r="E94" s="3"/>
      <c r="F94" s="3"/>
      <c r="G94" s="10"/>
      <c r="H94" s="6"/>
      <c r="I94" s="10">
        <f t="shared" si="17"/>
        <v>0</v>
      </c>
      <c r="J94" s="10">
        <f t="shared" si="16"/>
        <v>0</v>
      </c>
      <c r="K94" s="10"/>
    </row>
    <row r="95" spans="1:13" ht="15">
      <c r="A95" s="34" t="s">
        <v>45</v>
      </c>
      <c r="B95" s="34" t="s">
        <v>50</v>
      </c>
      <c r="C95" s="3" t="str">
        <f t="shared" si="19"/>
        <v>D.19-07-009</v>
      </c>
      <c r="D95" s="3" t="str">
        <f t="shared" si="14"/>
        <v>D.19-07-009</v>
      </c>
      <c r="E95" s="3" t="str">
        <f t="shared" si="14"/>
        <v>D.19-07-009</v>
      </c>
      <c r="F95" s="3" t="s">
        <v>50</v>
      </c>
      <c r="G95" s="10">
        <v>6469.1904000000004</v>
      </c>
      <c r="H95" s="6">
        <f t="shared" si="15"/>
        <v>6469.1904000000004</v>
      </c>
      <c r="I95" s="10">
        <f t="shared" si="17"/>
        <v>6469.1904000000004</v>
      </c>
      <c r="J95" s="10">
        <f t="shared" si="16"/>
        <v>6469.1904000000004</v>
      </c>
      <c r="K95" s="10"/>
      <c r="L95" s="1" t="s">
        <v>6</v>
      </c>
      <c r="M95" s="1" t="str">
        <f>IF(RIGHT(A95,1)="*","Y","N")</f>
        <v>N</v>
      </c>
    </row>
    <row r="96" spans="1:13" ht="15">
      <c r="A96" s="1" t="s">
        <v>40</v>
      </c>
      <c r="B96" s="34" t="s">
        <v>229</v>
      </c>
      <c r="C96" s="3" t="str">
        <f t="shared" si="19"/>
        <v>D.19-11-017 </v>
      </c>
      <c r="D96" s="3" t="str">
        <f t="shared" si="14"/>
        <v>D.19-11-017 </v>
      </c>
      <c r="E96" s="3" t="str">
        <f t="shared" si="14"/>
        <v>D.19-11-017 </v>
      </c>
      <c r="F96" s="3" t="s">
        <v>229</v>
      </c>
      <c r="G96" s="10">
        <v>1627.4057099999998</v>
      </c>
      <c r="H96" s="6">
        <f t="shared" si="15"/>
        <v>1627.4057099999998</v>
      </c>
      <c r="I96" s="10">
        <f t="shared" si="17"/>
        <v>1627.4057099999998</v>
      </c>
      <c r="J96" s="10">
        <f t="shared" si="16"/>
        <v>1627.4057099999998</v>
      </c>
      <c r="K96" s="10"/>
      <c r="L96" s="1" t="s">
        <v>6</v>
      </c>
      <c r="M96" s="1" t="str">
        <f>IF(RIGHT(A96,1)="*","Y","N")</f>
        <v>N</v>
      </c>
    </row>
    <row r="97" spans="2:11" ht="15">
      <c r="B97" s="3"/>
      <c r="C97" s="3"/>
      <c r="D97" s="3"/>
      <c r="E97" s="3"/>
      <c r="F97" s="3"/>
      <c r="G97" s="10"/>
      <c r="H97" s="6"/>
      <c r="I97" s="10">
        <f t="shared" si="17"/>
        <v>0</v>
      </c>
      <c r="J97" s="10">
        <f t="shared" si="16"/>
        <v>0</v>
      </c>
      <c r="K97" s="10"/>
    </row>
    <row r="98" spans="1:13" ht="15">
      <c r="A98" s="1" t="s">
        <v>153</v>
      </c>
      <c r="B98" s="3" t="s">
        <v>230</v>
      </c>
      <c r="C98" s="3" t="str">
        <f t="shared" si="19"/>
        <v>D.21-01-004, AL 6070-E</v>
      </c>
      <c r="D98" s="3" t="s">
        <v>264</v>
      </c>
      <c r="E98" s="3" t="str">
        <f t="shared" si="14"/>
        <v>D.21-01-004, AL 6070-E, AL 4521-G-A/6385-E-A</v>
      </c>
      <c r="F98" s="3" t="s">
        <v>230</v>
      </c>
      <c r="G98" s="10">
        <v>76747.062000000005</v>
      </c>
      <c r="H98" s="6">
        <f t="shared" si="15"/>
        <v>76747.062000000005</v>
      </c>
      <c r="I98" s="10">
        <v>67061.850459788999</v>
      </c>
      <c r="J98" s="10">
        <f t="shared" si="16"/>
        <v>67061.850459788999</v>
      </c>
      <c r="K98" s="10"/>
      <c r="L98" s="1" t="s">
        <v>15</v>
      </c>
      <c r="M98" s="1" t="str">
        <f>IF(RIGHT(A98,1)="*","Y","N")</f>
        <v>N</v>
      </c>
    </row>
    <row r="99" spans="2:11" ht="15">
      <c r="B99" s="34"/>
      <c r="C99" s="3"/>
      <c r="D99" s="3"/>
      <c r="E99" s="3"/>
      <c r="F99" s="32"/>
      <c r="G99" s="10"/>
      <c r="H99" s="6"/>
      <c r="I99" s="10">
        <f t="shared" si="17"/>
        <v>0</v>
      </c>
      <c r="J99" s="10">
        <f t="shared" si="16"/>
        <v>0</v>
      </c>
      <c r="K99" s="10"/>
    </row>
    <row r="100" spans="1:13" ht="15">
      <c r="A100" s="1" t="s">
        <v>42</v>
      </c>
      <c r="B100" s="34" t="s">
        <v>148</v>
      </c>
      <c r="C100" s="3" t="str">
        <f t="shared" si="19"/>
        <v>D. 20-12-038</v>
      </c>
      <c r="D100" s="3" t="str">
        <f t="shared" si="14"/>
        <v>D. 20-12-038</v>
      </c>
      <c r="E100" s="3" t="str">
        <f t="shared" si="14"/>
        <v>D. 20-12-038</v>
      </c>
      <c r="F100" s="34" t="str">
        <f>E100</f>
        <v>D. 20-12-038</v>
      </c>
      <c r="G100" s="6">
        <v>37533.481477189125</v>
      </c>
      <c r="H100" s="6">
        <v>24874.25400025399</v>
      </c>
      <c r="I100" s="10">
        <f t="shared" si="17"/>
        <v>24874.25400025399</v>
      </c>
      <c r="J100" s="10">
        <f t="shared" si="16"/>
        <v>24874.25400025399</v>
      </c>
      <c r="K100" s="10"/>
      <c r="L100" s="1" t="s">
        <v>15</v>
      </c>
      <c r="M100" s="1" t="str">
        <f>IF(RIGHT(A100,1)="*","Y","N")</f>
        <v>N</v>
      </c>
    </row>
    <row r="101" spans="1:13" ht="15">
      <c r="A101" s="1" t="s">
        <v>149</v>
      </c>
      <c r="B101" s="34" t="s">
        <v>148</v>
      </c>
      <c r="C101" s="3" t="str">
        <f t="shared" si="19"/>
        <v>D. 20-12-038</v>
      </c>
      <c r="D101" s="3" t="str">
        <f t="shared" si="14"/>
        <v>D. 20-12-038</v>
      </c>
      <c r="E101" s="3" t="str">
        <f t="shared" si="14"/>
        <v>D. 20-12-038</v>
      </c>
      <c r="F101" s="34" t="str">
        <f>E101</f>
        <v>D. 20-12-038</v>
      </c>
      <c r="G101" s="6">
        <v>28454.041205814192</v>
      </c>
      <c r="H101" s="6">
        <v>-12276.87918483586</v>
      </c>
      <c r="I101" s="10">
        <f t="shared" si="17"/>
        <v>-12276.87918483586</v>
      </c>
      <c r="J101" s="10">
        <f t="shared" si="16"/>
        <v>-12276.87918483586</v>
      </c>
      <c r="K101" s="10"/>
      <c r="L101" s="1" t="s">
        <v>15</v>
      </c>
      <c r="M101" s="1" t="str">
        <f>IF(RIGHT(A101,1)="*","Y","N")</f>
        <v>Y</v>
      </c>
    </row>
    <row r="102" spans="1:11" ht="15">
      <c r="A102" s="3"/>
      <c r="B102" s="34"/>
      <c r="C102" s="3"/>
      <c r="D102" s="3"/>
      <c r="E102" s="3">
        <f t="shared" si="14"/>
        <v>0</v>
      </c>
      <c r="F102" s="34"/>
      <c r="G102" s="10"/>
      <c r="H102" s="6"/>
      <c r="I102" s="10">
        <f t="shared" si="17"/>
        <v>0</v>
      </c>
      <c r="J102" s="10">
        <f t="shared" si="16"/>
        <v>0</v>
      </c>
      <c r="K102" s="10"/>
    </row>
    <row r="103" spans="1:11" ht="15">
      <c r="A103" s="3"/>
      <c r="B103" s="34"/>
      <c r="C103" s="3"/>
      <c r="D103" s="3"/>
      <c r="E103" s="3">
        <f t="shared" si="14"/>
        <v>0</v>
      </c>
      <c r="F103" s="34"/>
      <c r="G103" s="10"/>
      <c r="H103" s="6"/>
      <c r="I103" s="10">
        <f t="shared" si="17"/>
        <v>0</v>
      </c>
      <c r="J103" s="10">
        <f t="shared" si="16"/>
        <v>0</v>
      </c>
      <c r="K103" s="10"/>
    </row>
    <row r="104" spans="1:11" ht="15">
      <c r="A104" s="3"/>
      <c r="B104" s="34"/>
      <c r="C104" s="3"/>
      <c r="D104" s="3"/>
      <c r="E104" s="3">
        <f t="shared" si="14"/>
        <v>0</v>
      </c>
      <c r="F104" s="34"/>
      <c r="G104" s="10"/>
      <c r="H104" s="6"/>
      <c r="I104" s="10">
        <f t="shared" si="17"/>
        <v>0</v>
      </c>
      <c r="J104" s="10">
        <f t="shared" si="16"/>
        <v>0</v>
      </c>
      <c r="K104" s="10"/>
    </row>
    <row r="105" spans="1:13" ht="15">
      <c r="A105" s="3" t="s">
        <v>244</v>
      </c>
      <c r="B105" s="34" t="s">
        <v>204</v>
      </c>
      <c r="C105" s="34" t="str">
        <f>B105</f>
        <v>20-06-003, AL 6001-E</v>
      </c>
      <c r="D105" s="3" t="str">
        <f>B105</f>
        <v>20-06-003, AL 6001-E</v>
      </c>
      <c r="E105" s="3" t="str">
        <f t="shared" si="14"/>
        <v>20-06-003, AL 6001-E</v>
      </c>
      <c r="F105" s="3" t="s">
        <v>204</v>
      </c>
      <c r="G105" s="10">
        <v>178250.51221755633</v>
      </c>
      <c r="H105" s="6">
        <v>72712.557742815829</v>
      </c>
      <c r="I105" s="10">
        <f t="shared" si="17"/>
        <v>72712.557742815829</v>
      </c>
      <c r="J105" s="10">
        <f t="shared" si="16"/>
        <v>72712.557742815829</v>
      </c>
      <c r="K105" s="10"/>
      <c r="L105" s="1" t="s">
        <v>15</v>
      </c>
      <c r="M105" s="1" t="str">
        <f t="shared" si="21" ref="M105:M113">IF(RIGHT(A105,1)="*","Y","N")</f>
        <v>Y</v>
      </c>
    </row>
    <row r="106" spans="1:13" ht="15">
      <c r="A106" s="34" t="s">
        <v>235</v>
      </c>
      <c r="B106" s="34"/>
      <c r="C106" s="34" t="s">
        <v>266</v>
      </c>
      <c r="D106" s="3" t="str">
        <f t="shared" si="22" ref="D106:D112">C106</f>
        <v>D.22-02-002</v>
      </c>
      <c r="E106" s="3" t="str">
        <f t="shared" si="14"/>
        <v>D.22-02-002</v>
      </c>
      <c r="F106" s="32"/>
      <c r="G106" s="10"/>
      <c r="H106" s="12">
        <v>18655.343836596719</v>
      </c>
      <c r="I106" s="10">
        <f t="shared" si="17"/>
        <v>18655.343836596719</v>
      </c>
      <c r="J106" s="10">
        <f t="shared" si="16"/>
        <v>18655.343836596719</v>
      </c>
      <c r="K106" s="10"/>
      <c r="L106" s="1" t="s">
        <v>15</v>
      </c>
      <c r="M106" s="1" t="str">
        <f t="shared" si="21"/>
        <v>N</v>
      </c>
    </row>
    <row r="107" spans="1:13" ht="15">
      <c r="A107" s="34" t="s">
        <v>236</v>
      </c>
      <c r="B107" s="34"/>
      <c r="C107" s="34" t="s">
        <v>266</v>
      </c>
      <c r="D107" s="3" t="str">
        <f t="shared" si="22"/>
        <v>D.22-02-002</v>
      </c>
      <c r="E107" s="3" t="str">
        <f t="shared" si="14"/>
        <v>D.22-02-002</v>
      </c>
      <c r="F107" s="32"/>
      <c r="G107" s="10"/>
      <c r="H107" s="12">
        <v>8442.3929113861723</v>
      </c>
      <c r="I107" s="10">
        <f t="shared" si="17"/>
        <v>8442.3929113861723</v>
      </c>
      <c r="J107" s="10">
        <f t="shared" si="16"/>
        <v>8442.3929113861723</v>
      </c>
      <c r="K107" s="10"/>
      <c r="L107" s="1" t="s">
        <v>15</v>
      </c>
      <c r="M107" s="1" t="str">
        <f t="shared" si="21"/>
        <v>Y</v>
      </c>
    </row>
    <row r="108" spans="1:13" ht="15">
      <c r="A108" s="34" t="s">
        <v>237</v>
      </c>
      <c r="B108" s="34"/>
      <c r="C108" s="34" t="s">
        <v>266</v>
      </c>
      <c r="D108" s="3" t="str">
        <f t="shared" si="22"/>
        <v>D.22-02-002</v>
      </c>
      <c r="E108" s="3" t="str">
        <f t="shared" si="14"/>
        <v>D.22-02-002</v>
      </c>
      <c r="F108" s="32"/>
      <c r="G108" s="10"/>
      <c r="H108" s="12">
        <v>-16.296267035367052</v>
      </c>
      <c r="I108" s="10">
        <f t="shared" si="17"/>
        <v>-16.296267035367052</v>
      </c>
      <c r="J108" s="10">
        <f t="shared" si="16"/>
        <v>-16.296267035367052</v>
      </c>
      <c r="K108" s="10"/>
      <c r="L108" s="1" t="s">
        <v>15</v>
      </c>
      <c r="M108" s="1" t="str">
        <f t="shared" si="21"/>
        <v>N</v>
      </c>
    </row>
    <row r="109" spans="1:13" ht="15">
      <c r="A109" s="34" t="s">
        <v>238</v>
      </c>
      <c r="B109" s="34"/>
      <c r="C109" s="34" t="s">
        <v>267</v>
      </c>
      <c r="D109" s="3" t="str">
        <f t="shared" si="22"/>
        <v>D.22-02-002, AL 6308-E</v>
      </c>
      <c r="E109" s="3" t="str">
        <f t="shared" si="14"/>
        <v>D.22-02-002, AL 6308-E</v>
      </c>
      <c r="F109" s="32"/>
      <c r="G109" s="10"/>
      <c r="H109" s="10">
        <v>10293.178</v>
      </c>
      <c r="I109" s="10">
        <f t="shared" si="17"/>
        <v>10293.178</v>
      </c>
      <c r="J109" s="10">
        <f t="shared" si="16"/>
        <v>10293.178</v>
      </c>
      <c r="K109" s="10"/>
      <c r="L109" s="1" t="s">
        <v>15</v>
      </c>
      <c r="M109" s="1" t="str">
        <f t="shared" si="21"/>
        <v>N</v>
      </c>
    </row>
    <row r="110" spans="1:13" ht="15">
      <c r="A110" s="34" t="s">
        <v>239</v>
      </c>
      <c r="B110" s="34"/>
      <c r="C110" s="34" t="s">
        <v>268</v>
      </c>
      <c r="D110" s="3" t="str">
        <f t="shared" si="22"/>
        <v>D.21-11-002</v>
      </c>
      <c r="E110" s="3" t="str">
        <f t="shared" si="14"/>
        <v>D.21-11-002</v>
      </c>
      <c r="F110" s="32"/>
      <c r="G110" s="10"/>
      <c r="H110" s="10">
        <v>20258.552</v>
      </c>
      <c r="I110" s="10">
        <f t="shared" si="17"/>
        <v>20258.552</v>
      </c>
      <c r="J110" s="10">
        <f t="shared" si="16"/>
        <v>20258.552</v>
      </c>
      <c r="K110" s="10"/>
      <c r="L110" s="1" t="s">
        <v>15</v>
      </c>
      <c r="M110" s="1" t="str">
        <f t="shared" si="21"/>
        <v>N</v>
      </c>
    </row>
    <row r="111" spans="1:13" ht="15">
      <c r="A111" s="34" t="s">
        <v>240</v>
      </c>
      <c r="B111" s="34"/>
      <c r="C111" s="34" t="s">
        <v>195</v>
      </c>
      <c r="D111" s="3" t="str">
        <f t="shared" si="22"/>
        <v>D.21-12-001</v>
      </c>
      <c r="E111" s="3" t="str">
        <f t="shared" si="14"/>
        <v>D.21-12-001</v>
      </c>
      <c r="F111" s="32"/>
      <c r="G111" s="10"/>
      <c r="H111" s="10">
        <v>-135562.32800000001</v>
      </c>
      <c r="I111" s="10">
        <f t="shared" si="17"/>
        <v>-135562.32800000001</v>
      </c>
      <c r="J111" s="10">
        <f t="shared" si="16"/>
        <v>-135562.32800000001</v>
      </c>
      <c r="K111" s="10"/>
      <c r="L111" s="1" t="s">
        <v>17</v>
      </c>
      <c r="M111" s="1" t="str">
        <f t="shared" si="21"/>
        <v>N</v>
      </c>
    </row>
    <row r="112" spans="1:13" ht="15">
      <c r="A112" s="34" t="s">
        <v>196</v>
      </c>
      <c r="B112" s="34"/>
      <c r="C112" s="34" t="s">
        <v>269</v>
      </c>
      <c r="D112" s="3" t="str">
        <f t="shared" si="22"/>
        <v>FERC Docket No. EL00-05-000</v>
      </c>
      <c r="E112" s="3" t="str">
        <f t="shared" si="14"/>
        <v>FERC Docket No. EL00-05-000</v>
      </c>
      <c r="F112" s="32"/>
      <c r="G112" s="10"/>
      <c r="H112" s="10">
        <v>-337524.23942</v>
      </c>
      <c r="I112" s="10">
        <f t="shared" si="17"/>
        <v>-337524.23942</v>
      </c>
      <c r="J112" s="10">
        <f t="shared" si="16"/>
        <v>-337524.23942</v>
      </c>
      <c r="K112" s="10"/>
      <c r="L112" s="1" t="s">
        <v>112</v>
      </c>
      <c r="M112" s="1" t="str">
        <f t="shared" si="21"/>
        <v>N</v>
      </c>
    </row>
    <row r="113" spans="1:13" ht="15">
      <c r="A113" s="34" t="s">
        <v>249</v>
      </c>
      <c r="B113" s="34"/>
      <c r="C113" s="34"/>
      <c r="D113" s="3" t="s">
        <v>265</v>
      </c>
      <c r="E113" s="3" t="str">
        <f t="shared" si="14"/>
        <v>D.21-12-011</v>
      </c>
      <c r="F113" s="32"/>
      <c r="G113" s="10"/>
      <c r="H113" s="12"/>
      <c r="I113" s="10">
        <v>31613.114024999999</v>
      </c>
      <c r="J113" s="10">
        <f t="shared" si="16"/>
        <v>31613.114024999999</v>
      </c>
      <c r="K113" s="10"/>
      <c r="L113" s="1" t="s">
        <v>15</v>
      </c>
      <c r="M113" s="1" t="str">
        <f t="shared" si="21"/>
        <v>N</v>
      </c>
    </row>
    <row r="114" spans="1:11" ht="15">
      <c r="A114" s="34"/>
      <c r="B114" s="34"/>
      <c r="C114" s="34"/>
      <c r="D114" s="3"/>
      <c r="E114" s="3"/>
      <c r="F114" s="32"/>
      <c r="G114" s="10"/>
      <c r="H114" s="12"/>
      <c r="I114" s="10"/>
      <c r="J114" s="10"/>
      <c r="K114" s="10"/>
    </row>
    <row r="115" spans="1:11" ht="15">
      <c r="A115" s="25" t="s">
        <v>9</v>
      </c>
      <c r="D115" s="3"/>
      <c r="E115" s="3"/>
      <c r="G115" s="11">
        <f>SUM(G67:G105)</f>
        <v>1003355.775437456</v>
      </c>
      <c r="H115" s="11">
        <f>SUM(H67:H112)</f>
        <v>193330.48104097764</v>
      </c>
      <c r="I115" s="11">
        <f>SUM(I67:I113)</f>
        <v>209354.03974971673</v>
      </c>
      <c r="J115" s="11">
        <f>SUM(J67:J113)</f>
        <v>209354.03974971673</v>
      </c>
      <c r="K115" s="11">
        <f>SUM(K67:K105)</f>
        <v>0</v>
      </c>
    </row>
    <row r="116" spans="4:11" ht="15">
      <c r="D116" s="3"/>
      <c r="E116" s="3"/>
      <c r="G116" s="10"/>
      <c r="H116" s="10"/>
      <c r="I116" s="10"/>
      <c r="J116" s="10"/>
      <c r="K116" s="10"/>
    </row>
    <row r="117" spans="1:11" ht="15">
      <c r="A117" s="25" t="s">
        <v>10</v>
      </c>
      <c r="D117" s="3"/>
      <c r="E117" s="3"/>
      <c r="G117" s="10"/>
      <c r="H117" s="10"/>
      <c r="I117" s="10"/>
      <c r="J117" s="10"/>
      <c r="K117" s="10"/>
    </row>
    <row r="118" spans="1:13" ht="15">
      <c r="A118" s="1" t="s">
        <v>120</v>
      </c>
      <c r="B118" s="1" t="s">
        <v>61</v>
      </c>
      <c r="C118" s="1" t="str">
        <f>B118</f>
        <v>ER19-13-000</v>
      </c>
      <c r="D118" s="3" t="str">
        <f t="shared" si="14"/>
        <v>ER19-13-000</v>
      </c>
      <c r="E118" s="3" t="str">
        <f t="shared" si="14"/>
        <v>ER19-13-000</v>
      </c>
      <c r="F118" s="3" t="str">
        <f>E118</f>
        <v>ER19-13-000</v>
      </c>
      <c r="G118" s="6">
        <v>2825971.8331861766</v>
      </c>
      <c r="H118" s="6">
        <v>2814565.2410043273</v>
      </c>
      <c r="I118" s="10">
        <f>H118</f>
        <v>2814565.2410043273</v>
      </c>
      <c r="J118" s="10">
        <f>I118</f>
        <v>2814565.2410043273</v>
      </c>
      <c r="K118" s="6"/>
      <c r="L118" s="1" t="s">
        <v>11</v>
      </c>
      <c r="M118" s="1" t="str">
        <f>IF(RIGHT(A118,1)="*","Y","N")</f>
        <v>N</v>
      </c>
    </row>
    <row r="119" spans="1:13" ht="15">
      <c r="A119" s="1" t="s">
        <v>52</v>
      </c>
      <c r="B119" s="1" t="s">
        <v>60</v>
      </c>
      <c r="C119" s="1" t="str">
        <f>B119</f>
        <v>ER19-520-000</v>
      </c>
      <c r="D119" s="3" t="str">
        <f t="shared" si="14"/>
        <v>ER19-520-000</v>
      </c>
      <c r="E119" s="3" t="str">
        <f t="shared" si="14"/>
        <v>ER19-520-000</v>
      </c>
      <c r="F119" s="3" t="str">
        <f>E119</f>
        <v>ER19-520-000</v>
      </c>
      <c r="G119" s="6">
        <v>57898.020122454589</v>
      </c>
      <c r="H119" s="6">
        <v>312445.4710489877</v>
      </c>
      <c r="I119" s="10">
        <f t="shared" si="23" ref="I119:I122">H119</f>
        <v>312445.4710489877</v>
      </c>
      <c r="J119" s="10">
        <f t="shared" si="24" ref="J119:J122">I119</f>
        <v>312445.4710489877</v>
      </c>
      <c r="K119" s="6"/>
      <c r="L119" s="1" t="s">
        <v>117</v>
      </c>
      <c r="M119" s="1" t="str">
        <f>IF(RIGHT(A119,1)="*","Y","N")</f>
        <v>N</v>
      </c>
    </row>
    <row r="120" spans="1:13" ht="15">
      <c r="A120" s="1" t="s">
        <v>53</v>
      </c>
      <c r="B120" s="1" t="s">
        <v>200</v>
      </c>
      <c r="C120" s="1" t="str">
        <f>B120</f>
        <v>ER21-2980-000</v>
      </c>
      <c r="D120" s="3" t="str">
        <f t="shared" si="14"/>
        <v>ER21-2980-000</v>
      </c>
      <c r="E120" s="3" t="str">
        <f t="shared" si="14"/>
        <v>ER21-2980-000</v>
      </c>
      <c r="F120" s="3" t="s">
        <v>200</v>
      </c>
      <c r="G120" s="6">
        <v>-184359.48512676329</v>
      </c>
      <c r="H120" s="6">
        <v>-184869.93641529346</v>
      </c>
      <c r="I120" s="10">
        <f t="shared" si="23"/>
        <v>-184869.93641529346</v>
      </c>
      <c r="J120" s="10">
        <f t="shared" si="24"/>
        <v>-184869.93641529346</v>
      </c>
      <c r="K120" s="6"/>
      <c r="L120" s="1" t="s">
        <v>117</v>
      </c>
      <c r="M120" s="1" t="str">
        <f>IF(RIGHT(A120,1)="*","Y","N")</f>
        <v>N</v>
      </c>
    </row>
    <row r="121" spans="1:13" ht="15">
      <c r="A121" s="1" t="s">
        <v>54</v>
      </c>
      <c r="B121" s="1" t="s">
        <v>200</v>
      </c>
      <c r="C121" s="1" t="str">
        <f>B121</f>
        <v>ER21-2980-000</v>
      </c>
      <c r="D121" s="3" t="str">
        <f t="shared" si="14"/>
        <v>ER21-2980-000</v>
      </c>
      <c r="E121" s="3" t="str">
        <f t="shared" si="14"/>
        <v>ER21-2980-000</v>
      </c>
      <c r="F121" s="3" t="s">
        <v>200</v>
      </c>
      <c r="G121" s="6">
        <v>6828.5396988376588</v>
      </c>
      <c r="H121" s="6">
        <v>6802.2858259906052</v>
      </c>
      <c r="I121" s="10">
        <f t="shared" si="23"/>
        <v>6802.2858259906052</v>
      </c>
      <c r="J121" s="10">
        <f t="shared" si="24"/>
        <v>6802.2858259906052</v>
      </c>
      <c r="K121" s="6"/>
      <c r="L121" s="1" t="s">
        <v>117</v>
      </c>
      <c r="M121" s="1" t="str">
        <f>IF(RIGHT(A121,1)="*","Y","N")</f>
        <v>N</v>
      </c>
    </row>
    <row r="122" spans="1:13" ht="15">
      <c r="A122" s="1" t="s">
        <v>55</v>
      </c>
      <c r="B122" s="1" t="s">
        <v>200</v>
      </c>
      <c r="C122" s="1" t="str">
        <f>B122</f>
        <v>ER21-2980-000</v>
      </c>
      <c r="D122" s="3" t="str">
        <f t="shared" si="14"/>
        <v>ER21-2980-000</v>
      </c>
      <c r="E122" s="3" t="str">
        <f t="shared" si="14"/>
        <v>ER21-2980-000</v>
      </c>
      <c r="F122" s="3" t="s">
        <v>200</v>
      </c>
      <c r="G122" s="6">
        <v>0</v>
      </c>
      <c r="H122" s="6">
        <f t="shared" si="25" ref="H122">G122</f>
        <v>0</v>
      </c>
      <c r="I122" s="10">
        <f t="shared" si="23"/>
        <v>0</v>
      </c>
      <c r="J122" s="10">
        <f t="shared" si="24"/>
        <v>0</v>
      </c>
      <c r="K122" s="6"/>
      <c r="L122" s="1" t="s">
        <v>117</v>
      </c>
      <c r="M122" s="1" t="str">
        <f>IF(RIGHT(A122,1)="*","Y","N")</f>
        <v>N</v>
      </c>
    </row>
    <row r="123" spans="1:11" ht="15">
      <c r="A123" s="25" t="s">
        <v>12</v>
      </c>
      <c r="D123" s="3"/>
      <c r="G123" s="11">
        <f>SUM(G118:G122)</f>
        <v>2706338.9078807058</v>
      </c>
      <c r="H123" s="11">
        <f>SUM(H118:H122)</f>
        <v>2948943.0614640121</v>
      </c>
      <c r="I123" s="11">
        <f>SUM(I118:I122)</f>
        <v>2948943.0614640121</v>
      </c>
      <c r="J123" s="11">
        <f>SUM(J118:J122)</f>
        <v>2948943.0614640121</v>
      </c>
      <c r="K123" s="11"/>
    </row>
    <row r="124" spans="4:11" ht="15">
      <c r="D124" s="3"/>
      <c r="G124" s="10"/>
      <c r="H124" s="10"/>
      <c r="I124" s="10"/>
      <c r="J124" s="10"/>
      <c r="K124" s="10"/>
    </row>
    <row r="125" spans="1:12" ht="15.75" thickBot="1">
      <c r="A125" s="25" t="s">
        <v>18</v>
      </c>
      <c r="D125" s="3"/>
      <c r="G125" s="13">
        <f>G64+G115+G123</f>
        <v>15754775.728784401</v>
      </c>
      <c r="H125" s="13">
        <f>H64+H115+H123</f>
        <v>14839818.914422266</v>
      </c>
      <c r="I125" s="13">
        <f>I64+I115+I123</f>
        <v>15105926.487811348</v>
      </c>
      <c r="J125" s="13">
        <f>J64+J115+J123</f>
        <v>15105926.487811348</v>
      </c>
      <c r="K125" s="13">
        <f>K64+K115+K123</f>
        <v>0</v>
      </c>
      <c r="L125" s="15"/>
    </row>
    <row r="126" spans="7:11" ht="15.75" thickTop="1">
      <c r="G126" s="10"/>
      <c r="H126" s="6"/>
      <c r="I126" s="10"/>
      <c r="J126" s="10"/>
      <c r="K126" s="10"/>
    </row>
    <row r="127" spans="7:11" ht="15">
      <c r="G127" s="10"/>
      <c r="H127" s="10"/>
      <c r="I127" s="10"/>
      <c r="J127" s="10"/>
      <c r="K127" s="10">
        <f t="shared" si="26" ref="K127">K125-K126</f>
        <v>0</v>
      </c>
    </row>
    <row r="128" spans="7:8" ht="15">
      <c r="G128" s="14"/>
      <c r="H128" s="14"/>
    </row>
    <row r="129" ht="15"/>
    <row r="130" ht="15">
      <c r="A130" s="1" t="s">
        <v>24</v>
      </c>
    </row>
    <row r="131" spans="1:8" ht="15">
      <c r="A131" s="1" t="s">
        <v>241</v>
      </c>
      <c r="H131" s="15"/>
    </row>
    <row r="132" ht="15">
      <c r="A132" s="1" t="s">
        <v>242</v>
      </c>
    </row>
    <row r="133" spans="1:8" ht="15">
      <c r="A133" s="1" t="s">
        <v>257</v>
      </c>
      <c r="H133" s="15"/>
    </row>
    <row r="134" ht="15">
      <c r="A134" s="1" t="s">
        <v>279</v>
      </c>
    </row>
    <row r="135" spans="8:12" ht="15">
      <c r="H135" s="10"/>
      <c r="L135" s="10"/>
    </row>
  </sheetData>
  <mergeCells count="2">
    <mergeCell ref="G7:J7"/>
    <mergeCell ref="B7:E7"/>
  </mergeCells>
  <pageMargins left="0.7" right="0.7" top="0.75" bottom="0.75" header="0.3" footer="0.3"/>
  <pageSetup orientation="landscape" paperSize="5" scale="28" r:id="rId1"/>
  <ignoredErrors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7DA5-8F2A-447A-9B23-06CD6D8B0E1D}">
  <sheetPr codeName="Sheet2"/>
  <dimension ref="A2:W165"/>
  <sheetViews>
    <sheetView showGridLines="0" zoomScale="59" zoomScaleNormal="59" workbookViewId="0" topLeftCell="A1">
      <selection pane="topLeft" activeCell="E116" sqref="E116"/>
    </sheetView>
  </sheetViews>
  <sheetFormatPr defaultColWidth="9.140625" defaultRowHeight="15"/>
  <cols>
    <col min="1" max="1" width="51.4285714285714" style="1" customWidth="1"/>
    <col min="2" max="2" width="17.4285714285714" style="1" customWidth="1"/>
    <col min="3" max="3" width="46.8571428571429" style="1" customWidth="1"/>
    <col min="4" max="4" width="14.8571428571429" style="1" customWidth="1"/>
    <col min="5" max="5" width="23" style="1" bestFit="1" customWidth="1"/>
    <col min="6" max="7" width="15.7142857142857" style="1" bestFit="1" customWidth="1"/>
    <col min="8" max="9" width="15.4285714285714" style="1" bestFit="1" customWidth="1"/>
    <col min="10" max="10" width="15.4285714285714" style="15" customWidth="1"/>
    <col min="11" max="11" width="15" style="1" bestFit="1" customWidth="1"/>
    <col min="12" max="12" width="13.8571428571429" style="1" customWidth="1"/>
    <col min="13" max="13" width="13.7142857142857" style="1" bestFit="1" customWidth="1"/>
    <col min="14" max="14" width="13" style="1" bestFit="1" customWidth="1"/>
    <col min="15" max="15" width="10.4285714285714" style="1" customWidth="1"/>
    <col min="16" max="16" width="9.14285714285714" style="1"/>
    <col min="17" max="17" width="22.1428571428571" style="1" bestFit="1" customWidth="1"/>
    <col min="18" max="18" width="17.2857142857143" style="1" customWidth="1"/>
    <col min="19" max="19" width="18.8571428571429" style="1" bestFit="1" customWidth="1"/>
    <col min="20" max="20" width="14.7142857142857" style="1" customWidth="1"/>
    <col min="21" max="21" width="13.8571428571429" style="1" customWidth="1"/>
    <col min="22" max="22" width="13.7142857142857" style="1" customWidth="1"/>
    <col min="23" max="23" width="31.8571428571429" style="1" customWidth="1"/>
    <col min="24" max="24" width="15.4285714285714" style="4" customWidth="1"/>
    <col min="25" max="16384" width="9.14285714285714" style="4"/>
  </cols>
  <sheetData>
    <row r="2" spans="1:2" ht="15">
      <c r="A2" s="1" t="str">
        <f>'Authorized Rev Req'!A2</f>
        <v>Annual Period 2022</v>
      </c>
      <c r="B2" s="7"/>
    </row>
    <row r="3" spans="1:2" ht="15">
      <c r="A3" s="1" t="str">
        <f>'Authorized Rev Req'!A3</f>
        <v>Reporting Date: September 1, 2022</v>
      </c>
      <c r="B3" s="7"/>
    </row>
    <row r="4" spans="2:3" ht="15">
      <c r="B4" s="7"/>
      <c r="C4" s="3"/>
    </row>
    <row r="5" spans="1:6" ht="15">
      <c r="A5" s="25" t="s">
        <v>23</v>
      </c>
      <c r="B5" s="35">
        <f>'Authorized Rev Req'!J125</f>
        <v>15105926.487811348</v>
      </c>
      <c r="F5" s="16"/>
    </row>
    <row r="6" spans="1:6" ht="15">
      <c r="A6" s="25" t="s">
        <v>121</v>
      </c>
      <c r="B6" s="35" t="str">
        <f>'Authorized Rev Req'!J5</f>
        <v>September 1</v>
      </c>
      <c r="F6" s="16"/>
    </row>
    <row r="7" spans="1:10" ht="32.25" customHeight="1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</row>
    <row r="8" spans="1:18" ht="71.25" customHeight="1">
      <c r="A8" s="36" t="s">
        <v>1</v>
      </c>
      <c r="B8" s="36" t="s">
        <v>0</v>
      </c>
      <c r="C8" s="9" t="s">
        <v>5</v>
      </c>
      <c r="D8" s="9" t="s">
        <v>233</v>
      </c>
      <c r="E8" s="9" t="s">
        <v>2</v>
      </c>
      <c r="F8" s="65"/>
      <c r="G8" s="65"/>
      <c r="H8" s="65"/>
      <c r="I8" s="65"/>
      <c r="J8" s="9" t="s">
        <v>295</v>
      </c>
      <c r="Q8" s="25" t="s">
        <v>128</v>
      </c>
      <c r="R8" s="25"/>
    </row>
    <row r="9" spans="1:21" ht="15">
      <c r="A9" s="25" t="s">
        <v>3</v>
      </c>
      <c r="F9" s="1">
        <v>2022</v>
      </c>
      <c r="G9" s="1">
        <v>2023</v>
      </c>
      <c r="H9" s="1">
        <v>2024</v>
      </c>
      <c r="I9" s="1">
        <v>2025</v>
      </c>
      <c r="R9" s="23">
        <f>F9</f>
        <v>2022</v>
      </c>
      <c r="S9" s="23">
        <f t="shared" si="0" ref="S9:U9">G9</f>
        <v>2023</v>
      </c>
      <c r="T9" s="23">
        <f t="shared" si="0"/>
        <v>2024</v>
      </c>
      <c r="U9" s="23">
        <f t="shared" si="0"/>
        <v>2025</v>
      </c>
    </row>
    <row r="10" spans="1:23" ht="15">
      <c r="A10" s="32" t="s">
        <v>118</v>
      </c>
      <c r="C10" s="1" t="s">
        <v>162</v>
      </c>
      <c r="D10" s="16">
        <f>'Authorized Rev Req'!J9</f>
        <v>4811697.5041181166</v>
      </c>
      <c r="E10" s="1" t="s">
        <v>6</v>
      </c>
      <c r="F10" s="17">
        <f>D10</f>
        <v>4811697.5041181166</v>
      </c>
      <c r="G10" s="17">
        <f t="shared" si="1" ref="G10:I12">F10</f>
        <v>4811697.5041181166</v>
      </c>
      <c r="H10" s="17">
        <f t="shared" si="1"/>
        <v>4811697.5041181166</v>
      </c>
      <c r="I10" s="17">
        <f t="shared" si="1"/>
        <v>4811697.5041181166</v>
      </c>
      <c r="J10" s="15" t="s">
        <v>111</v>
      </c>
      <c r="K10" s="37"/>
      <c r="Q10" s="1" t="s">
        <v>4</v>
      </c>
      <c r="R10" s="17">
        <f>SUMIF($E$10:$E$113,$Q10,F$10:F$113)</f>
        <v>3357470.2702786033</v>
      </c>
      <c r="S10" s="17">
        <f>SUMIF($E$10:$E$113,$Q10,G$10:G$113)</f>
        <v>3376512.2110483591</v>
      </c>
      <c r="T10" s="17">
        <f>SUMIF($E$10:$E$113,$Q10,H$10:H$113)</f>
        <v>3359313.7069183593</v>
      </c>
      <c r="U10" s="17">
        <f>SUMIF($E$10:$E$113,$Q10,I$10:I$113)</f>
        <v>3359313.7069183593</v>
      </c>
      <c r="W10" s="17"/>
    </row>
    <row r="11" spans="1:23" ht="15">
      <c r="A11" s="32" t="s">
        <v>282</v>
      </c>
      <c r="C11" s="1" t="s">
        <v>162</v>
      </c>
      <c r="D11" s="16">
        <f>'Authorized Rev Req'!J10</f>
        <v>473620.75358106912</v>
      </c>
      <c r="E11" s="1" t="s">
        <v>277</v>
      </c>
      <c r="F11" s="17">
        <f>D11</f>
        <v>473620.75358106912</v>
      </c>
      <c r="G11" s="17">
        <f t="shared" si="1"/>
        <v>473620.75358106912</v>
      </c>
      <c r="H11" s="17">
        <f t="shared" si="1"/>
        <v>473620.75358106912</v>
      </c>
      <c r="I11" s="17">
        <f t="shared" si="1"/>
        <v>473620.75358106912</v>
      </c>
      <c r="J11" s="15" t="s">
        <v>111</v>
      </c>
      <c r="K11" s="37"/>
      <c r="R11" s="17"/>
      <c r="S11" s="17"/>
      <c r="T11" s="17"/>
      <c r="U11" s="17"/>
      <c r="W11" s="17"/>
    </row>
    <row r="12" spans="1:21" ht="15">
      <c r="A12" s="32" t="s">
        <v>118</v>
      </c>
      <c r="C12" s="1" t="s">
        <v>162</v>
      </c>
      <c r="D12" s="16">
        <f>'Authorized Rev Req'!J13</f>
        <v>2286604.1989959809</v>
      </c>
      <c r="E12" s="1" t="s">
        <v>137</v>
      </c>
      <c r="F12" s="17">
        <f t="shared" si="2" ref="F12:F21">D12</f>
        <v>2286604.1989959809</v>
      </c>
      <c r="G12" s="17">
        <f t="shared" si="1"/>
        <v>2286604.1989959809</v>
      </c>
      <c r="H12" s="17">
        <f t="shared" si="1"/>
        <v>2286604.1989959809</v>
      </c>
      <c r="I12" s="17">
        <f t="shared" si="1"/>
        <v>2286604.1989959809</v>
      </c>
      <c r="J12" s="15" t="s">
        <v>111</v>
      </c>
      <c r="K12" s="16"/>
      <c r="Q12" s="3" t="s">
        <v>14</v>
      </c>
      <c r="R12" s="17">
        <f t="shared" si="3" ref="R12:R21">SUMIF($E$10:$E$113,$Q12,F$10:F$113)</f>
        <v>170533.20591786096</v>
      </c>
      <c r="S12" s="17">
        <f t="shared" si="4" ref="S12:S21">SUMIF($E$10:$E$113,$Q12,G$10:G$113)</f>
        <v>156402.60753688391</v>
      </c>
      <c r="T12" s="17">
        <f t="shared" si="5" ref="T12:T21">SUMIF($E$10:$E$113,$Q12,H$10:H$113)</f>
        <v>156402.60753688391</v>
      </c>
      <c r="U12" s="17">
        <f t="shared" si="6" ref="U12:U21">SUMIF($E$10:$E$113,$Q12,I$10:I$113)</f>
        <v>156402.60753688391</v>
      </c>
    </row>
    <row r="13" spans="1:21" ht="15">
      <c r="A13" s="32" t="s">
        <v>134</v>
      </c>
      <c r="C13" s="1" t="s">
        <v>142</v>
      </c>
      <c r="D13" s="16">
        <f>'Authorized Rev Req'!J12</f>
        <v>187271.40382970695</v>
      </c>
      <c r="E13" s="1" t="s">
        <v>6</v>
      </c>
      <c r="F13" s="17">
        <f t="shared" si="2"/>
        <v>187271.40382970695</v>
      </c>
      <c r="G13" s="16"/>
      <c r="H13" s="16"/>
      <c r="J13" s="15" t="s">
        <v>111</v>
      </c>
      <c r="Q13" s="1" t="s">
        <v>6</v>
      </c>
      <c r="R13" s="17">
        <f t="shared" si="3"/>
        <v>5933538.4507400468</v>
      </c>
      <c r="S13" s="17">
        <f t="shared" si="4"/>
        <v>5057011.6552823409</v>
      </c>
      <c r="T13" s="17">
        <f t="shared" si="5"/>
        <v>4924350.5899602287</v>
      </c>
      <c r="U13" s="17">
        <f t="shared" si="6"/>
        <v>4924350.5899602287</v>
      </c>
    </row>
    <row r="14" spans="1:21" ht="15">
      <c r="A14" s="32" t="s">
        <v>134</v>
      </c>
      <c r="C14" s="1" t="s">
        <v>142</v>
      </c>
      <c r="D14" s="16">
        <f>'Authorized Rev Req'!J14</f>
        <v>79907.608459278534</v>
      </c>
      <c r="E14" s="1" t="s">
        <v>137</v>
      </c>
      <c r="F14" s="17">
        <f t="shared" si="2"/>
        <v>79907.608459278534</v>
      </c>
      <c r="G14" s="16"/>
      <c r="H14" s="16"/>
      <c r="I14" s="17"/>
      <c r="J14" s="15" t="s">
        <v>111</v>
      </c>
      <c r="Q14" s="1" t="s">
        <v>114</v>
      </c>
      <c r="R14" s="17">
        <f t="shared" si="3"/>
        <v>-468826.45766451699</v>
      </c>
      <c r="S14" s="17">
        <f t="shared" si="4"/>
        <v>-468826.45766451699</v>
      </c>
      <c r="T14" s="17">
        <f t="shared" si="5"/>
        <v>-468826.45766451699</v>
      </c>
      <c r="U14" s="17">
        <f t="shared" si="6"/>
        <v>-468826.45766451699</v>
      </c>
    </row>
    <row r="15" spans="1:21" ht="15">
      <c r="A15" s="32" t="s">
        <v>25</v>
      </c>
      <c r="C15" s="1" t="s">
        <v>291</v>
      </c>
      <c r="D15" s="16">
        <f>'Authorized Rev Req'!J15</f>
        <v>40709.2284</v>
      </c>
      <c r="E15" s="1" t="s">
        <v>6</v>
      </c>
      <c r="F15" s="17">
        <f t="shared" si="2"/>
        <v>40709.2284</v>
      </c>
      <c r="G15" s="17">
        <v>54525</v>
      </c>
      <c r="H15" s="16">
        <f>G15</f>
        <v>54525</v>
      </c>
      <c r="I15" s="16">
        <f>H15</f>
        <v>54525</v>
      </c>
      <c r="J15" s="15" t="s">
        <v>111</v>
      </c>
      <c r="K15" s="16"/>
      <c r="Q15" s="1" t="s">
        <v>27</v>
      </c>
      <c r="R15" s="17">
        <f t="shared" si="3"/>
        <v>17103.905890500424</v>
      </c>
      <c r="S15" s="17">
        <f t="shared" si="4"/>
        <v>34094.551148992308</v>
      </c>
      <c r="T15" s="17">
        <f t="shared" si="5"/>
        <v>34094.551148992308</v>
      </c>
      <c r="U15" s="17">
        <f t="shared" si="6"/>
        <v>34094.551148992308</v>
      </c>
    </row>
    <row r="16" spans="1:21" ht="15">
      <c r="A16" s="32" t="s">
        <v>25</v>
      </c>
      <c r="C16" s="1" t="s">
        <v>291</v>
      </c>
      <c r="D16" s="16">
        <f>'Authorized Rev Req'!J16</f>
        <v>26519.529599999998</v>
      </c>
      <c r="E16" s="1" t="s">
        <v>137</v>
      </c>
      <c r="F16" s="17">
        <f t="shared" si="2"/>
        <v>26519.529599999998</v>
      </c>
      <c r="G16" s="17">
        <v>35520</v>
      </c>
      <c r="H16" s="16">
        <f>G16</f>
        <v>35520</v>
      </c>
      <c r="I16" s="16">
        <f>H16</f>
        <v>35520</v>
      </c>
      <c r="J16" s="15" t="s">
        <v>111</v>
      </c>
      <c r="Q16" s="1" t="s">
        <v>16</v>
      </c>
      <c r="R16" s="17">
        <f t="shared" si="3"/>
        <v>-10563.529890895879</v>
      </c>
      <c r="S16" s="17">
        <f t="shared" si="4"/>
        <v>118527.511015</v>
      </c>
      <c r="T16" s="17">
        <f t="shared" si="5"/>
        <v>118527.511015</v>
      </c>
      <c r="U16" s="17">
        <f t="shared" si="6"/>
        <v>118527.511015</v>
      </c>
    </row>
    <row r="17" spans="1:21" ht="15">
      <c r="A17" s="34" t="s">
        <v>31</v>
      </c>
      <c r="C17" s="1" t="s">
        <v>143</v>
      </c>
      <c r="D17" s="16">
        <f>'Authorized Rev Req'!J17</f>
        <v>-5740.0000000000009</v>
      </c>
      <c r="E17" s="1" t="s">
        <v>16</v>
      </c>
      <c r="F17" s="17">
        <f t="shared" si="2"/>
        <v>-5740.0000000000009</v>
      </c>
      <c r="G17" s="16">
        <f t="shared" si="7" ref="G17:H18">$D17</f>
        <v>-5740.0000000000009</v>
      </c>
      <c r="H17" s="16">
        <f t="shared" si="7"/>
        <v>-5740.0000000000009</v>
      </c>
      <c r="I17" s="17">
        <f>H17</f>
        <v>-5740.0000000000009</v>
      </c>
      <c r="J17" s="15" t="s">
        <v>111</v>
      </c>
      <c r="Q17" s="1" t="s">
        <v>15</v>
      </c>
      <c r="R17" s="17">
        <f t="shared" si="3"/>
        <v>713158.84595607221</v>
      </c>
      <c r="S17" s="17">
        <f t="shared" si="4"/>
        <v>482617.97940981534</v>
      </c>
      <c r="T17" s="17">
        <f t="shared" si="5"/>
        <v>148348.30156981535</v>
      </c>
      <c r="U17" s="17">
        <f t="shared" si="6"/>
        <v>123784.04756956134</v>
      </c>
    </row>
    <row r="18" spans="1:21" ht="15">
      <c r="A18" s="34" t="s">
        <v>31</v>
      </c>
      <c r="C18" s="1" t="s">
        <v>143</v>
      </c>
      <c r="D18" s="16">
        <f>'Authorized Rev Req'!J18</f>
        <v>-14760</v>
      </c>
      <c r="E18" s="1" t="s">
        <v>137</v>
      </c>
      <c r="F18" s="17">
        <f t="shared" si="2"/>
        <v>-14760</v>
      </c>
      <c r="G18" s="16">
        <f t="shared" si="7"/>
        <v>-14760</v>
      </c>
      <c r="H18" s="16">
        <f t="shared" si="7"/>
        <v>-14760</v>
      </c>
      <c r="I18" s="17">
        <f>H18</f>
        <v>-14760</v>
      </c>
      <c r="J18" s="15" t="s">
        <v>111</v>
      </c>
      <c r="Q18" s="1" t="s">
        <v>17</v>
      </c>
      <c r="R18" s="17">
        <f t="shared" si="3"/>
        <v>321445.08394769276</v>
      </c>
      <c r="S18" s="17">
        <f t="shared" si="4"/>
        <v>457007.4119476928</v>
      </c>
      <c r="T18" s="17">
        <f t="shared" si="5"/>
        <v>457007.4119476928</v>
      </c>
      <c r="U18" s="17">
        <f t="shared" si="6"/>
        <v>457007.4119476928</v>
      </c>
    </row>
    <row r="19" spans="1:21" ht="15">
      <c r="A19" s="1" t="s">
        <v>59</v>
      </c>
      <c r="C19" s="1" t="s">
        <v>266</v>
      </c>
      <c r="D19" s="16">
        <f>'Authorized Rev Req'!J19</f>
        <v>3356015.760018392</v>
      </c>
      <c r="E19" s="1" t="s">
        <v>4</v>
      </c>
      <c r="F19" s="17">
        <f t="shared" si="2"/>
        <v>3356015.760018392</v>
      </c>
      <c r="G19" s="16">
        <f t="shared" si="8" ref="G19:I21">$D19</f>
        <v>3356015.760018392</v>
      </c>
      <c r="H19" s="16">
        <f t="shared" si="8"/>
        <v>3356015.760018392</v>
      </c>
      <c r="I19" s="16">
        <f t="shared" si="8"/>
        <v>3356015.760018392</v>
      </c>
      <c r="J19" s="15" t="s">
        <v>111</v>
      </c>
      <c r="Q19" s="3" t="s">
        <v>112</v>
      </c>
      <c r="R19" s="17">
        <f t="shared" si="3"/>
        <v>-330601.9113521126</v>
      </c>
      <c r="S19" s="17">
        <f t="shared" si="4"/>
        <v>0</v>
      </c>
      <c r="T19" s="17">
        <f t="shared" si="5"/>
        <v>0</v>
      </c>
      <c r="U19" s="17">
        <f t="shared" si="6"/>
        <v>0</v>
      </c>
    </row>
    <row r="20" spans="1:21" ht="15">
      <c r="A20" s="1" t="s">
        <v>59</v>
      </c>
      <c r="C20" s="1" t="s">
        <v>266</v>
      </c>
      <c r="D20" s="16">
        <f>'Authorized Rev Req'!J20</f>
        <v>-1501128.7509346199</v>
      </c>
      <c r="E20" s="1" t="s">
        <v>137</v>
      </c>
      <c r="F20" s="17">
        <f t="shared" si="2"/>
        <v>-1501128.7509346199</v>
      </c>
      <c r="G20" s="16">
        <f t="shared" si="8"/>
        <v>-1501128.7509346199</v>
      </c>
      <c r="H20" s="16">
        <f t="shared" si="8"/>
        <v>-1501128.7509346199</v>
      </c>
      <c r="I20" s="16">
        <f t="shared" si="8"/>
        <v>-1501128.7509346199</v>
      </c>
      <c r="J20" s="15" t="s">
        <v>111</v>
      </c>
      <c r="Q20" s="1" t="s">
        <v>11</v>
      </c>
      <c r="R20" s="17">
        <f t="shared" si="3"/>
        <v>2814565.2410043273</v>
      </c>
      <c r="S20" s="17">
        <f t="shared" si="4"/>
        <v>2814565.2410043273</v>
      </c>
      <c r="T20" s="17">
        <f t="shared" si="5"/>
        <v>2814565.2410043273</v>
      </c>
      <c r="U20" s="17">
        <f t="shared" si="6"/>
        <v>2814565.2410043273</v>
      </c>
    </row>
    <row r="21" spans="1:21" ht="15">
      <c r="A21" s="1" t="s">
        <v>167</v>
      </c>
      <c r="C21" s="1" t="s">
        <v>266</v>
      </c>
      <c r="D21" s="16">
        <f>'Authorized Rev Req'!J22</f>
        <v>261330.62430335581</v>
      </c>
      <c r="E21" s="1" t="s">
        <v>137</v>
      </c>
      <c r="F21" s="17">
        <f t="shared" si="2"/>
        <v>261330.62430335581</v>
      </c>
      <c r="G21" s="16">
        <f t="shared" si="8"/>
        <v>261330.62430335581</v>
      </c>
      <c r="H21" s="16">
        <f t="shared" si="8"/>
        <v>261330.62430335581</v>
      </c>
      <c r="I21" s="16">
        <f t="shared" si="8"/>
        <v>261330.62430335581</v>
      </c>
      <c r="J21" s="15" t="s">
        <v>111</v>
      </c>
      <c r="Q21" s="1" t="s">
        <v>117</v>
      </c>
      <c r="R21" s="17">
        <f t="shared" si="3"/>
        <v>134377.82045968485</v>
      </c>
      <c r="S21" s="17">
        <f t="shared" si="4"/>
        <v>0</v>
      </c>
      <c r="T21" s="17">
        <f t="shared" si="5"/>
        <v>0</v>
      </c>
      <c r="U21" s="17">
        <f t="shared" si="6"/>
        <v>0</v>
      </c>
    </row>
    <row r="22" spans="4:9" ht="15" hidden="1">
      <c r="D22" s="16"/>
      <c r="F22" s="17"/>
      <c r="G22" s="16"/>
      <c r="H22" s="16"/>
      <c r="I22" s="16"/>
    </row>
    <row r="23" spans="1:21" ht="15">
      <c r="A23" s="1" t="s">
        <v>27</v>
      </c>
      <c r="C23" s="1" t="s">
        <v>266</v>
      </c>
      <c r="D23" s="16">
        <f>'Authorized Rev Req'!J25</f>
        <v>34094.551148992308</v>
      </c>
      <c r="E23" s="1" t="s">
        <v>27</v>
      </c>
      <c r="F23" s="17">
        <f>$D$23</f>
        <v>34094.551148992308</v>
      </c>
      <c r="G23" s="17">
        <f>$D$23</f>
        <v>34094.551148992308</v>
      </c>
      <c r="H23" s="17">
        <f>$D$23</f>
        <v>34094.551148992308</v>
      </c>
      <c r="I23" s="17">
        <f>$D$23</f>
        <v>34094.551148992308</v>
      </c>
      <c r="J23" s="15" t="s">
        <v>111</v>
      </c>
      <c r="Q23" s="1" t="s">
        <v>137</v>
      </c>
      <c r="R23" s="17">
        <f t="shared" si="9" ref="R23:U25">SUMIF($E$10:$E$113,$Q23,F$10:F$113)</f>
        <v>1459733.6153836129</v>
      </c>
      <c r="S23" s="17">
        <f t="shared" si="9"/>
        <v>1087419.6641703493</v>
      </c>
      <c r="T23" s="17">
        <f t="shared" si="9"/>
        <v>1082320.6641703493</v>
      </c>
      <c r="U23" s="17">
        <f t="shared" si="9"/>
        <v>1082320.6641703493</v>
      </c>
    </row>
    <row r="24" spans="1:21" ht="15">
      <c r="A24" s="1" t="s">
        <v>83</v>
      </c>
      <c r="C24" s="1" t="s">
        <v>266</v>
      </c>
      <c r="D24" s="16">
        <f>'Authorized Rev Req'!J27</f>
        <v>156402.60753688391</v>
      </c>
      <c r="E24" s="1" t="s">
        <v>14</v>
      </c>
      <c r="F24" s="17">
        <f>D24</f>
        <v>156402.60753688391</v>
      </c>
      <c r="G24" s="16">
        <f>F24</f>
        <v>156402.60753688391</v>
      </c>
      <c r="H24" s="16">
        <f>G24</f>
        <v>156402.60753688391</v>
      </c>
      <c r="I24" s="16">
        <f>$D24</f>
        <v>156402.60753688391</v>
      </c>
      <c r="J24" s="15" t="s">
        <v>111</v>
      </c>
      <c r="Q24" s="1" t="s">
        <v>210</v>
      </c>
      <c r="R24" s="17">
        <f t="shared" si="9"/>
        <v>81682.707400992469</v>
      </c>
      <c r="S24" s="17">
        <f t="shared" si="9"/>
        <v>169482.70740099245</v>
      </c>
      <c r="T24" s="17">
        <f t="shared" si="9"/>
        <v>185382.70740099245</v>
      </c>
      <c r="U24" s="17">
        <f t="shared" si="9"/>
        <v>185382.70740099245</v>
      </c>
    </row>
    <row r="25" spans="1:21" ht="15">
      <c r="A25" s="1" t="s">
        <v>30</v>
      </c>
      <c r="C25" s="1" t="s">
        <v>172</v>
      </c>
      <c r="D25" s="16">
        <f>'Authorized Rev Req'!J37</f>
        <v>112500</v>
      </c>
      <c r="E25" s="1" t="s">
        <v>16</v>
      </c>
      <c r="F25" s="17">
        <f>D25</f>
        <v>112500</v>
      </c>
      <c r="G25" s="16">
        <v>112500</v>
      </c>
      <c r="H25" s="16">
        <v>112500</v>
      </c>
      <c r="I25" s="16">
        <f>$D25</f>
        <v>112500</v>
      </c>
      <c r="J25" s="15" t="s">
        <v>111</v>
      </c>
      <c r="Q25" s="1" t="s">
        <v>277</v>
      </c>
      <c r="R25" s="38">
        <f t="shared" si="9"/>
        <v>912309.23973947589</v>
      </c>
      <c r="S25" s="38">
        <f t="shared" si="9"/>
        <v>692347.39876209397</v>
      </c>
      <c r="T25" s="38">
        <f t="shared" si="9"/>
        <v>480420.75358106912</v>
      </c>
      <c r="U25" s="38">
        <f t="shared" si="9"/>
        <v>480220.75358106912</v>
      </c>
    </row>
    <row r="26" spans="1:22" ht="15">
      <c r="A26" s="1" t="s">
        <v>29</v>
      </c>
      <c r="C26" s="3" t="s">
        <v>163</v>
      </c>
      <c r="D26" s="16">
        <f>'Authorized Rev Req'!J35</f>
        <v>11767.511015</v>
      </c>
      <c r="E26" s="1" t="s">
        <v>16</v>
      </c>
      <c r="F26" s="17">
        <f>D26</f>
        <v>11767.511015</v>
      </c>
      <c r="G26" s="16">
        <f>$D26</f>
        <v>11767.511015</v>
      </c>
      <c r="H26" s="16">
        <f>$D26</f>
        <v>11767.511015</v>
      </c>
      <c r="I26" s="16">
        <f>$D26</f>
        <v>11767.511015</v>
      </c>
      <c r="J26" s="15" t="s">
        <v>111</v>
      </c>
      <c r="P26" s="39"/>
      <c r="Q26" s="1" t="s">
        <v>115</v>
      </c>
      <c r="R26" s="10">
        <f>SUM(R10:R25)</f>
        <v>15105926.48781134</v>
      </c>
      <c r="S26" s="10">
        <f>SUM(S10:S25)</f>
        <v>13977162.48106233</v>
      </c>
      <c r="T26" s="10">
        <f>SUM(T10:T25)</f>
        <v>13291907.588589193</v>
      </c>
      <c r="U26" s="10">
        <f>SUM(U10:U25)</f>
        <v>13267143.334588939</v>
      </c>
      <c r="V26" s="16"/>
    </row>
    <row r="27" spans="1:10" ht="15">
      <c r="A27" s="1" t="s">
        <v>29</v>
      </c>
      <c r="C27" s="3" t="s">
        <v>163</v>
      </c>
      <c r="D27" s="16">
        <f>'Authorized Rev Req'!J36</f>
        <v>53191.926780000002</v>
      </c>
      <c r="E27" s="1" t="s">
        <v>137</v>
      </c>
      <c r="F27" s="17">
        <f>D27</f>
        <v>53191.926780000002</v>
      </c>
      <c r="G27" s="16">
        <f>$D27</f>
        <v>53191.926780000002</v>
      </c>
      <c r="H27" s="16">
        <f>$D27</f>
        <v>53191.926780000002</v>
      </c>
      <c r="I27" s="16">
        <f>$D27</f>
        <v>53191.926780000002</v>
      </c>
      <c r="J27" s="15" t="s">
        <v>111</v>
      </c>
    </row>
    <row r="28" spans="3:21" ht="15" hidden="1">
      <c r="C28" s="3"/>
      <c r="D28" s="16"/>
      <c r="F28" s="17"/>
      <c r="G28" s="17"/>
      <c r="H28" s="17"/>
      <c r="I28" s="17"/>
      <c r="T28" s="16"/>
      <c r="U28" s="16"/>
    </row>
    <row r="29" spans="1:22" ht="15">
      <c r="A29" s="1" t="s">
        <v>28</v>
      </c>
      <c r="C29" s="1" t="s">
        <v>161</v>
      </c>
      <c r="D29" s="16">
        <f>'Authorized Rev Req'!J31</f>
        <v>-78677.561140886974</v>
      </c>
      <c r="E29" s="1" t="s">
        <v>6</v>
      </c>
      <c r="F29" s="16">
        <f>D29</f>
        <v>-78677.561140886974</v>
      </c>
      <c r="G29" s="16">
        <f>F29</f>
        <v>-78677.561140886974</v>
      </c>
      <c r="H29" s="16">
        <f>G29</f>
        <v>-78677.561140886974</v>
      </c>
      <c r="I29" s="16">
        <f>$D29</f>
        <v>-78677.561140886974</v>
      </c>
      <c r="J29" s="15" t="s">
        <v>111</v>
      </c>
      <c r="R29" s="17"/>
      <c r="S29" s="14"/>
      <c r="V29" s="16"/>
    </row>
    <row r="30" spans="1:19" ht="15">
      <c r="A30" s="1" t="s">
        <v>28</v>
      </c>
      <c r="C30" s="1" t="s">
        <v>161</v>
      </c>
      <c r="D30" s="16">
        <f>'Authorized Rev Req'!J32</f>
        <v>-17976.236224631528</v>
      </c>
      <c r="E30" s="1" t="s">
        <v>137</v>
      </c>
      <c r="F30" s="16">
        <f>D30</f>
        <v>-17976.236224631528</v>
      </c>
      <c r="G30" s="16">
        <f>F30</f>
        <v>-17976.236224631528</v>
      </c>
      <c r="H30" s="16">
        <f>G30</f>
        <v>-17976.236224631528</v>
      </c>
      <c r="I30" s="16">
        <f>$D30</f>
        <v>-17976.236224631528</v>
      </c>
      <c r="J30" s="15" t="s">
        <v>111</v>
      </c>
      <c r="S30" s="16"/>
    </row>
    <row r="31" spans="1:10" ht="15">
      <c r="A31" s="1" t="s">
        <v>67</v>
      </c>
      <c r="C31" s="1" t="s">
        <v>123</v>
      </c>
      <c r="D31" s="16">
        <f>'Authorized Rev Req'!J41</f>
        <v>457007.4119476928</v>
      </c>
      <c r="E31" s="1" t="s">
        <v>17</v>
      </c>
      <c r="F31" s="16">
        <f>D31</f>
        <v>457007.4119476928</v>
      </c>
      <c r="G31" s="16">
        <f>$F31</f>
        <v>457007.4119476928</v>
      </c>
      <c r="H31" s="16">
        <f>$F31</f>
        <v>457007.4119476928</v>
      </c>
      <c r="I31" s="16">
        <f>$D31</f>
        <v>457007.4119476928</v>
      </c>
      <c r="J31" s="15" t="s">
        <v>111</v>
      </c>
    </row>
    <row r="32" spans="1:10" ht="15">
      <c r="A32" s="1" t="s">
        <v>51</v>
      </c>
      <c r="C32" s="1" t="s">
        <v>126</v>
      </c>
      <c r="D32" s="16">
        <f>'Authorized Rev Req'!J43</f>
        <v>3297.9468999672495</v>
      </c>
      <c r="E32" s="1" t="s">
        <v>4</v>
      </c>
      <c r="F32" s="16">
        <f>D32</f>
        <v>3297.9468999672495</v>
      </c>
      <c r="G32" s="16">
        <f>$D32</f>
        <v>3297.9468999672495</v>
      </c>
      <c r="H32" s="16">
        <f>$D32</f>
        <v>3297.9468999672495</v>
      </c>
      <c r="I32" s="16">
        <f>$D32</f>
        <v>3297.9468999672495</v>
      </c>
      <c r="J32" s="15" t="s">
        <v>111</v>
      </c>
    </row>
    <row r="33" spans="4:10" ht="15">
      <c r="D33" s="16"/>
      <c r="F33" s="16"/>
      <c r="G33" s="17"/>
      <c r="H33" s="17"/>
      <c r="I33" s="17"/>
      <c r="J33" s="15" t="s">
        <v>111</v>
      </c>
    </row>
    <row r="34" spans="4:10" ht="15">
      <c r="D34" s="16"/>
      <c r="F34" s="16"/>
      <c r="G34" s="17"/>
      <c r="H34" s="17"/>
      <c r="I34" s="17"/>
      <c r="J34" s="15" t="s">
        <v>111</v>
      </c>
    </row>
    <row r="35" spans="1:10" ht="15">
      <c r="A35" s="1" t="s">
        <v>159</v>
      </c>
      <c r="C35" s="1" t="s">
        <v>160</v>
      </c>
      <c r="D35" s="16">
        <f>'Authorized Rev Req'!J48</f>
        <v>73707.865936033355</v>
      </c>
      <c r="E35" s="1" t="s">
        <v>277</v>
      </c>
      <c r="F35" s="16">
        <f>D35</f>
        <v>73707.865936033355</v>
      </c>
      <c r="G35" s="17"/>
      <c r="H35" s="17"/>
      <c r="I35" s="17"/>
      <c r="J35" s="15" t="s">
        <v>111</v>
      </c>
    </row>
    <row r="36" spans="4:10" ht="15">
      <c r="D36" s="16"/>
      <c r="F36" s="16"/>
      <c r="G36" s="17"/>
      <c r="H36" s="17"/>
      <c r="I36" s="17"/>
      <c r="J36" s="15" t="s">
        <v>111</v>
      </c>
    </row>
    <row r="37" spans="1:10" ht="15">
      <c r="A37" s="1" t="s">
        <v>231</v>
      </c>
      <c r="C37" s="1" t="s">
        <v>290</v>
      </c>
      <c r="D37" s="16">
        <f>'Authorized Rev Req'!J46</f>
        <v>50980.719779193343</v>
      </c>
      <c r="E37" s="1" t="s">
        <v>6</v>
      </c>
      <c r="F37" s="16">
        <f>D37</f>
        <v>50980.719779193343</v>
      </c>
      <c r="G37" s="17">
        <f>134053-G39</f>
        <v>63167.552392112149</v>
      </c>
      <c r="H37" s="17"/>
      <c r="I37" s="17"/>
      <c r="J37" s="15" t="s">
        <v>111</v>
      </c>
    </row>
    <row r="38" spans="4:10" ht="15">
      <c r="D38" s="16"/>
      <c r="F38" s="16"/>
      <c r="G38" s="17"/>
      <c r="H38" s="17"/>
      <c r="I38" s="17"/>
      <c r="J38" s="15" t="s">
        <v>111</v>
      </c>
    </row>
    <row r="39" spans="1:11" ht="15">
      <c r="A39" s="1" t="s">
        <v>281</v>
      </c>
      <c r="C39" s="1" t="s">
        <v>290</v>
      </c>
      <c r="D39" s="16">
        <f>'Authorized Rev Req'!J47</f>
        <v>70885.447607887851</v>
      </c>
      <c r="E39" s="1" t="s">
        <v>277</v>
      </c>
      <c r="F39" s="16">
        <f>D39</f>
        <v>70885.447607887851</v>
      </c>
      <c r="G39" s="16">
        <f>F39</f>
        <v>70885.447607887851</v>
      </c>
      <c r="H39" s="17"/>
      <c r="I39" s="17"/>
      <c r="J39" s="15" t="s">
        <v>111</v>
      </c>
      <c r="K39" s="16"/>
    </row>
    <row r="40" spans="1:10" ht="15">
      <c r="A40" s="1" t="s">
        <v>164</v>
      </c>
      <c r="C40" s="1" t="s">
        <v>165</v>
      </c>
      <c r="D40" s="16">
        <f>'Authorized Rev Req'!J49</f>
        <v>-26913</v>
      </c>
      <c r="E40" s="1" t="s">
        <v>6</v>
      </c>
      <c r="F40" s="16">
        <f t="shared" si="10" ref="F40:F55">D40</f>
        <v>-26913</v>
      </c>
      <c r="G40" s="17"/>
      <c r="H40" s="17"/>
      <c r="I40" s="17"/>
      <c r="J40" s="15" t="s">
        <v>111</v>
      </c>
    </row>
    <row r="41" spans="1:10" ht="15">
      <c r="A41" s="1" t="s">
        <v>288</v>
      </c>
      <c r="C41" s="1" t="s">
        <v>189</v>
      </c>
      <c r="D41" s="16">
        <f>'Authorized Rev Req'!J50</f>
        <v>81682.707400992469</v>
      </c>
      <c r="E41" s="1" t="s">
        <v>210</v>
      </c>
      <c r="F41" s="16">
        <f t="shared" si="10"/>
        <v>81682.707400992469</v>
      </c>
      <c r="G41" s="40">
        <f>$D$41</f>
        <v>81682.707400992469</v>
      </c>
      <c r="H41" s="40">
        <f>$D$41</f>
        <v>81682.707400992469</v>
      </c>
      <c r="I41" s="16">
        <f>$D41</f>
        <v>81682.707400992469</v>
      </c>
      <c r="J41" s="15" t="s">
        <v>111</v>
      </c>
    </row>
    <row r="42" spans="1:10" ht="15">
      <c r="A42" s="1" t="s">
        <v>288</v>
      </c>
      <c r="C42" s="1" t="s">
        <v>189</v>
      </c>
      <c r="D42" s="16">
        <f>'Authorized Rev Req'!J51</f>
        <v>-77344.219459999993</v>
      </c>
      <c r="E42" s="1" t="s">
        <v>277</v>
      </c>
      <c r="F42" s="16">
        <f t="shared" si="10"/>
        <v>-77344.219459999993</v>
      </c>
      <c r="G42" s="40">
        <f>3300000/1000</f>
        <v>3300</v>
      </c>
      <c r="H42" s="40">
        <f>G42</f>
        <v>3300</v>
      </c>
      <c r="I42" s="40">
        <f>H42</f>
        <v>3300</v>
      </c>
      <c r="J42" s="15" t="s">
        <v>111</v>
      </c>
    </row>
    <row r="43" spans="1:10" ht="15">
      <c r="A43" s="1" t="s">
        <v>173</v>
      </c>
      <c r="C43" s="1" t="s">
        <v>174</v>
      </c>
      <c r="D43" s="16">
        <v>0</v>
      </c>
      <c r="F43" s="16">
        <f t="shared" si="10"/>
        <v>0</v>
      </c>
      <c r="G43" s="40">
        <v>0</v>
      </c>
      <c r="H43" s="40">
        <v>0</v>
      </c>
      <c r="I43" s="17"/>
      <c r="J43" s="15" t="s">
        <v>111</v>
      </c>
    </row>
    <row r="44" spans="1:10" ht="15">
      <c r="A44" s="1" t="s">
        <v>175</v>
      </c>
      <c r="C44" s="34" t="s">
        <v>259</v>
      </c>
      <c r="D44" s="17">
        <f>'Authorized Rev Req'!J52</f>
        <v>145456.54524249997</v>
      </c>
      <c r="E44" s="1" t="s">
        <v>6</v>
      </c>
      <c r="F44" s="16">
        <f t="shared" si="10"/>
        <v>145456.54524249997</v>
      </c>
      <c r="G44" s="40"/>
      <c r="H44" s="40"/>
      <c r="I44" s="17"/>
      <c r="J44" s="15" t="s">
        <v>111</v>
      </c>
    </row>
    <row r="45" spans="1:10" ht="15">
      <c r="A45" s="1" t="s">
        <v>175</v>
      </c>
      <c r="C45" s="34" t="s">
        <v>259</v>
      </c>
      <c r="D45" s="10">
        <f>'Authorized Rev Req'!J53</f>
        <v>0</v>
      </c>
      <c r="E45" s="1" t="s">
        <v>15</v>
      </c>
      <c r="F45" s="16">
        <f t="shared" si="10"/>
        <v>0</v>
      </c>
      <c r="G45" s="40"/>
      <c r="H45" s="40"/>
      <c r="I45" s="17"/>
      <c r="J45" s="15" t="s">
        <v>111</v>
      </c>
    </row>
    <row r="46" spans="1:15" ht="15">
      <c r="A46" s="1" t="s">
        <v>138</v>
      </c>
      <c r="C46" s="41" t="s">
        <v>190</v>
      </c>
      <c r="D46" s="16">
        <f>'Authorized Rev Req'!J54</f>
        <v>-63405.757504360874</v>
      </c>
      <c r="E46" s="1" t="s">
        <v>6</v>
      </c>
      <c r="F46" s="16">
        <f t="shared" si="10"/>
        <v>-63405.757504360874</v>
      </c>
      <c r="G46" s="17">
        <v>-31409.137148418999</v>
      </c>
      <c r="H46" s="17">
        <v>-31409.137148418999</v>
      </c>
      <c r="I46" s="17">
        <v>-31409.137148418999</v>
      </c>
      <c r="J46" s="15" t="s">
        <v>111</v>
      </c>
      <c r="K46" s="17"/>
      <c r="L46" s="17"/>
      <c r="M46" s="17"/>
      <c r="N46" s="17"/>
      <c r="O46" s="42"/>
    </row>
    <row r="47" spans="1:15" ht="15">
      <c r="A47" s="1" t="s">
        <v>138</v>
      </c>
      <c r="C47" s="41" t="s">
        <v>190</v>
      </c>
      <c r="D47" s="16">
        <f>'Authorized Rev Req'!J58</f>
        <v>-40652.132158</v>
      </c>
      <c r="E47" s="1" t="s">
        <v>137</v>
      </c>
      <c r="F47" s="16">
        <f t="shared" si="10"/>
        <v>-40652.132158</v>
      </c>
      <c r="G47" s="17">
        <v>-20461.098749736</v>
      </c>
      <c r="H47" s="17">
        <v>-20461.098749736</v>
      </c>
      <c r="I47" s="17">
        <v>-20461.098749736</v>
      </c>
      <c r="J47" s="15" t="s">
        <v>111</v>
      </c>
      <c r="K47" s="17"/>
      <c r="L47" s="17"/>
      <c r="M47" s="17"/>
      <c r="N47" s="17"/>
      <c r="O47" s="42"/>
    </row>
    <row r="48" spans="1:15" ht="15">
      <c r="A48" s="1" t="s">
        <v>69</v>
      </c>
      <c r="B48" s="32"/>
      <c r="C48" s="41" t="s">
        <v>188</v>
      </c>
      <c r="D48" s="16">
        <f>'Authorized Rev Req'!J55</f>
        <v>171915.61774289332</v>
      </c>
      <c r="E48" s="1" t="s">
        <v>6</v>
      </c>
      <c r="F48" s="16">
        <f t="shared" si="10"/>
        <v>171915.61774289332</v>
      </c>
      <c r="G48" s="17"/>
      <c r="H48" s="17"/>
      <c r="I48" s="17"/>
      <c r="J48" s="15" t="s">
        <v>111</v>
      </c>
      <c r="K48" s="17"/>
      <c r="L48" s="17"/>
      <c r="M48" s="17"/>
      <c r="N48" s="43"/>
      <c r="O48" s="42"/>
    </row>
    <row r="49" spans="1:15" ht="15">
      <c r="A49" s="1" t="s">
        <v>69</v>
      </c>
      <c r="B49" s="32"/>
      <c r="C49" s="41" t="s">
        <v>188</v>
      </c>
      <c r="D49" s="16">
        <f>'Authorized Rev Req'!J56</f>
        <v>562.88133376579583</v>
      </c>
      <c r="E49" s="1" t="s">
        <v>16</v>
      </c>
      <c r="F49" s="16">
        <f t="shared" si="10"/>
        <v>562.88133376579583</v>
      </c>
      <c r="G49" s="17"/>
      <c r="H49" s="17"/>
      <c r="I49" s="17"/>
      <c r="J49" s="15" t="s">
        <v>111</v>
      </c>
      <c r="K49" s="17"/>
      <c r="L49" s="17"/>
      <c r="M49" s="17"/>
      <c r="N49" s="17"/>
      <c r="O49" s="42"/>
    </row>
    <row r="50" spans="1:15" ht="15">
      <c r="A50" s="1" t="s">
        <v>69</v>
      </c>
      <c r="B50" s="32"/>
      <c r="C50" s="41" t="s">
        <v>188</v>
      </c>
      <c r="D50" s="16">
        <f>'Authorized Rev Req'!J57</f>
        <v>117090.32087945617</v>
      </c>
      <c r="E50" s="1" t="s">
        <v>137</v>
      </c>
      <c r="F50" s="16">
        <f t="shared" si="10"/>
        <v>117090.32087945617</v>
      </c>
      <c r="G50" s="17"/>
      <c r="H50" s="17"/>
      <c r="I50" s="17"/>
      <c r="J50" s="15" t="s">
        <v>111</v>
      </c>
      <c r="K50" s="17"/>
      <c r="L50" s="17"/>
      <c r="M50" s="17"/>
      <c r="N50" s="17"/>
      <c r="O50" s="42"/>
    </row>
    <row r="51" spans="1:15" ht="15">
      <c r="A51" s="1" t="s">
        <v>192</v>
      </c>
      <c r="C51" s="32" t="s">
        <v>193</v>
      </c>
      <c r="D51" s="16">
        <f>'Authorized Rev Req'!J110</f>
        <v>20258.552</v>
      </c>
      <c r="E51" s="1" t="s">
        <v>15</v>
      </c>
      <c r="F51" s="16">
        <f t="shared" si="10"/>
        <v>20258.552</v>
      </c>
      <c r="G51" s="17"/>
      <c r="H51" s="17"/>
      <c r="I51" s="17"/>
      <c r="J51" s="15" t="s">
        <v>111</v>
      </c>
      <c r="K51" s="17"/>
      <c r="L51" s="17"/>
      <c r="M51" s="17"/>
      <c r="N51" s="17"/>
      <c r="O51" s="42"/>
    </row>
    <row r="52" spans="1:15" ht="15">
      <c r="A52" s="1" t="s">
        <v>194</v>
      </c>
      <c r="C52" s="32" t="s">
        <v>195</v>
      </c>
      <c r="D52" s="16">
        <f>'Authorized Rev Req'!J111</f>
        <v>-135562.32800000001</v>
      </c>
      <c r="E52" s="1" t="s">
        <v>17</v>
      </c>
      <c r="F52" s="16">
        <f t="shared" si="10"/>
        <v>-135562.32800000001</v>
      </c>
      <c r="G52" s="17"/>
      <c r="H52" s="17"/>
      <c r="I52" s="17"/>
      <c r="J52" s="15" t="s">
        <v>111</v>
      </c>
      <c r="K52" s="17"/>
      <c r="L52" s="17"/>
      <c r="M52" s="17"/>
      <c r="N52" s="17"/>
      <c r="O52" s="42"/>
    </row>
    <row r="53" spans="1:15" ht="15">
      <c r="A53" s="1" t="s">
        <v>196</v>
      </c>
      <c r="C53" s="32" t="s">
        <v>197</v>
      </c>
      <c r="D53" s="16">
        <f>'Authorized Rev Req'!J112</f>
        <v>-337524.23942</v>
      </c>
      <c r="E53" s="1" t="s">
        <v>112</v>
      </c>
      <c r="F53" s="17">
        <f t="shared" si="10"/>
        <v>-337524.23942</v>
      </c>
      <c r="G53" s="17"/>
      <c r="H53" s="17"/>
      <c r="I53" s="17"/>
      <c r="J53" s="15" t="s">
        <v>111</v>
      </c>
      <c r="K53" s="17"/>
      <c r="L53" s="17"/>
      <c r="M53" s="17"/>
      <c r="N53" s="17"/>
      <c r="O53" s="42"/>
    </row>
    <row r="54" spans="1:15" ht="15">
      <c r="A54" s="1" t="s">
        <v>62</v>
      </c>
      <c r="C54" s="34" t="s">
        <v>260</v>
      </c>
      <c r="D54" s="16">
        <f>'Authorized Rev Req'!J61</f>
        <v>332441.197573137</v>
      </c>
      <c r="E54" s="16" t="s">
        <v>277</v>
      </c>
      <c r="F54" s="17">
        <f t="shared" si="10"/>
        <v>332441.197573137</v>
      </c>
      <c r="G54" s="17">
        <f>F54</f>
        <v>332441.197573137</v>
      </c>
      <c r="H54" s="17"/>
      <c r="I54" s="17"/>
      <c r="J54" s="15" t="s">
        <v>111</v>
      </c>
      <c r="K54" s="17"/>
      <c r="L54" s="17"/>
      <c r="M54" s="17"/>
      <c r="N54" s="17"/>
      <c r="O54" s="42"/>
    </row>
    <row r="55" spans="1:15" ht="15">
      <c r="A55" s="1" t="s">
        <v>250</v>
      </c>
      <c r="B55" s="32"/>
      <c r="C55" s="34" t="s">
        <v>261</v>
      </c>
      <c r="D55" s="16">
        <f>'Authorized Rev Req'!J62</f>
        <v>130447.42</v>
      </c>
      <c r="E55" s="16" t="s">
        <v>6</v>
      </c>
      <c r="F55" s="17">
        <f t="shared" si="10"/>
        <v>130447.42</v>
      </c>
      <c r="G55" s="17"/>
      <c r="H55" s="17"/>
      <c r="I55" s="17"/>
      <c r="J55" s="15" t="s">
        <v>111</v>
      </c>
      <c r="L55" s="17"/>
      <c r="M55" s="17"/>
      <c r="N55" s="17"/>
      <c r="O55" s="42"/>
    </row>
    <row r="56" spans="1:15" ht="15">
      <c r="A56" s="1" t="s">
        <v>250</v>
      </c>
      <c r="B56" s="32"/>
      <c r="C56" s="44" t="s">
        <v>261</v>
      </c>
      <c r="D56" s="16"/>
      <c r="E56" s="1" t="s">
        <v>137</v>
      </c>
      <c r="F56" s="17"/>
      <c r="G56" s="17">
        <v>5099</v>
      </c>
      <c r="I56" s="17"/>
      <c r="J56" s="15" t="s">
        <v>111</v>
      </c>
      <c r="K56" s="17"/>
      <c r="L56" s="17"/>
      <c r="M56" s="17"/>
      <c r="N56" s="17"/>
      <c r="O56" s="42"/>
    </row>
    <row r="57" spans="1:15" ht="15">
      <c r="A57" s="1" t="s">
        <v>251</v>
      </c>
      <c r="B57" s="32"/>
      <c r="C57" s="1" t="s">
        <v>253</v>
      </c>
      <c r="E57" s="1" t="s">
        <v>6</v>
      </c>
      <c r="F57" s="17"/>
      <c r="G57" s="17">
        <f>26396512.93/1000</f>
        <v>26396.512930000001</v>
      </c>
      <c r="H57" s="17"/>
      <c r="I57" s="17"/>
      <c r="J57" s="15" t="s">
        <v>111</v>
      </c>
      <c r="K57" s="17"/>
      <c r="L57" s="17"/>
      <c r="M57" s="17"/>
      <c r="N57" s="17"/>
      <c r="O57" s="42"/>
    </row>
    <row r="58" spans="1:15" ht="15">
      <c r="A58" s="1" t="s">
        <v>251</v>
      </c>
      <c r="B58" s="32"/>
      <c r="C58" s="1" t="s">
        <v>253</v>
      </c>
      <c r="D58" s="16"/>
      <c r="E58" s="1" t="s">
        <v>4</v>
      </c>
      <c r="F58" s="17"/>
      <c r="G58" s="17">
        <f>17198504.13/1000</f>
        <v>17198.504129999998</v>
      </c>
      <c r="H58" s="17"/>
      <c r="I58" s="17"/>
      <c r="J58" s="15" t="s">
        <v>111</v>
      </c>
      <c r="K58" s="17"/>
      <c r="L58" s="17"/>
      <c r="M58" s="17"/>
      <c r="N58" s="17"/>
      <c r="O58" s="42"/>
    </row>
    <row r="59" spans="1:15" ht="15">
      <c r="A59" s="1" t="s">
        <v>289</v>
      </c>
      <c r="B59" s="32"/>
      <c r="C59" s="1" t="s">
        <v>285</v>
      </c>
      <c r="D59" s="16"/>
      <c r="E59" s="1" t="s">
        <v>210</v>
      </c>
      <c r="F59" s="17"/>
      <c r="G59" s="17">
        <v>87800</v>
      </c>
      <c r="H59" s="17">
        <f>103700</f>
        <v>103700</v>
      </c>
      <c r="I59" s="17">
        <f>H59</f>
        <v>103700</v>
      </c>
      <c r="J59" s="15" t="s">
        <v>110</v>
      </c>
      <c r="K59" s="17"/>
      <c r="L59" s="17"/>
      <c r="M59" s="17"/>
      <c r="N59" s="17"/>
      <c r="O59" s="42"/>
    </row>
    <row r="60" spans="1:15" ht="15">
      <c r="A60" s="1" t="s">
        <v>289</v>
      </c>
      <c r="B60" s="32"/>
      <c r="C60" s="1" t="s">
        <v>285</v>
      </c>
      <c r="D60" s="16"/>
      <c r="E60" s="1" t="s">
        <v>277</v>
      </c>
      <c r="F60" s="17"/>
      <c r="G60" s="17">
        <f>-100100-G59</f>
        <v>-187900</v>
      </c>
      <c r="H60" s="17">
        <f>107200-H59</f>
        <v>3500</v>
      </c>
      <c r="I60" s="17">
        <f>107000-I59</f>
        <v>3300</v>
      </c>
      <c r="J60" s="15" t="s">
        <v>110</v>
      </c>
      <c r="K60" s="17"/>
      <c r="L60" s="17"/>
      <c r="M60" s="17"/>
      <c r="N60" s="17"/>
      <c r="O60" s="42"/>
    </row>
    <row r="61" spans="2:15" ht="18" customHeight="1">
      <c r="B61" s="32"/>
      <c r="D61" s="16"/>
      <c r="F61" s="17"/>
      <c r="G61" s="17"/>
      <c r="H61" s="17"/>
      <c r="I61" s="17"/>
      <c r="K61" s="17"/>
      <c r="L61" s="17"/>
      <c r="M61" s="17"/>
      <c r="N61" s="17"/>
      <c r="O61" s="42"/>
    </row>
    <row r="62" spans="2:15" ht="15">
      <c r="B62" s="32"/>
      <c r="D62" s="16"/>
      <c r="F62" s="17"/>
      <c r="G62" s="17"/>
      <c r="H62" s="17"/>
      <c r="I62" s="17"/>
      <c r="K62" s="17"/>
      <c r="L62" s="17"/>
      <c r="M62" s="17"/>
      <c r="N62" s="17"/>
      <c r="O62" s="42"/>
    </row>
    <row r="63" spans="1:15" ht="15">
      <c r="A63" s="41"/>
      <c r="B63" s="41"/>
      <c r="C63" s="41"/>
      <c r="D63" s="41"/>
      <c r="E63" s="41"/>
      <c r="F63" s="41"/>
      <c r="G63" s="41"/>
      <c r="H63" s="17"/>
      <c r="I63" s="17"/>
      <c r="K63" s="17"/>
      <c r="L63" s="17"/>
      <c r="M63" s="17"/>
      <c r="N63" s="17"/>
      <c r="O63" s="42"/>
    </row>
    <row r="64" spans="2:15" ht="15">
      <c r="B64" s="32"/>
      <c r="C64" s="41"/>
      <c r="D64" s="16"/>
      <c r="F64" s="17"/>
      <c r="G64" s="17"/>
      <c r="H64" s="17"/>
      <c r="I64" s="17"/>
      <c r="K64" s="17"/>
      <c r="L64" s="17"/>
      <c r="M64" s="17"/>
      <c r="N64" s="17"/>
      <c r="O64" s="42"/>
    </row>
    <row r="65" spans="1:10" ht="15">
      <c r="A65" s="25" t="s">
        <v>8</v>
      </c>
      <c r="B65" s="25"/>
      <c r="D65" s="41"/>
      <c r="F65" s="18"/>
      <c r="G65" s="18"/>
      <c r="H65" s="18"/>
      <c r="I65" s="17"/>
      <c r="J65" s="1"/>
    </row>
    <row r="66" spans="1:20" ht="15">
      <c r="A66" s="1" t="s">
        <v>292</v>
      </c>
      <c r="B66" s="25"/>
      <c r="C66" s="1" t="s">
        <v>266</v>
      </c>
      <c r="D66" s="16">
        <f>'Authorized Rev Req'!J67</f>
        <v>-468826.45766451699</v>
      </c>
      <c r="E66" s="1" t="s">
        <v>114</v>
      </c>
      <c r="F66" s="16">
        <f t="shared" si="11" ref="F66:I74">$D66</f>
        <v>-468826.45766451699</v>
      </c>
      <c r="G66" s="16">
        <f t="shared" si="11"/>
        <v>-468826.45766451699</v>
      </c>
      <c r="H66" s="16">
        <f t="shared" si="11"/>
        <v>-468826.45766451699</v>
      </c>
      <c r="I66" s="16">
        <f t="shared" si="11"/>
        <v>-468826.45766451699</v>
      </c>
      <c r="J66" s="15" t="s">
        <v>111</v>
      </c>
      <c r="S66" s="14"/>
      <c r="T66" s="14"/>
    </row>
    <row r="67" spans="1:20" ht="15">
      <c r="A67" s="1" t="s">
        <v>293</v>
      </c>
      <c r="C67" s="1" t="s">
        <v>270</v>
      </c>
      <c r="D67" s="16">
        <f>'Authorized Rev Req'!J100</f>
        <v>24874.25400025399</v>
      </c>
      <c r="E67" s="1" t="s">
        <v>15</v>
      </c>
      <c r="F67" s="16">
        <f t="shared" si="11"/>
        <v>24874.25400025399</v>
      </c>
      <c r="G67" s="16">
        <f>$D67</f>
        <v>24874.25400025399</v>
      </c>
      <c r="H67" s="16">
        <f>$D67</f>
        <v>24874.25400025399</v>
      </c>
      <c r="I67" s="17"/>
      <c r="J67" s="15" t="s">
        <v>111</v>
      </c>
      <c r="R67" s="3"/>
      <c r="S67" s="45"/>
      <c r="T67" s="46"/>
    </row>
    <row r="68" spans="1:20" ht="15">
      <c r="A68" s="1" t="s">
        <v>33</v>
      </c>
      <c r="B68" s="25"/>
      <c r="C68" s="3" t="s">
        <v>129</v>
      </c>
      <c r="D68" s="16">
        <f>'Authorized Rev Req'!J68</f>
        <v>59819.362352892</v>
      </c>
      <c r="E68" s="1" t="s">
        <v>6</v>
      </c>
      <c r="F68" s="16">
        <f t="shared" si="11"/>
        <v>59819.362352892</v>
      </c>
      <c r="G68" s="16">
        <f>$D68</f>
        <v>59819.362352892</v>
      </c>
      <c r="H68" s="16">
        <f>$D68</f>
        <v>59819.362352892</v>
      </c>
      <c r="I68" s="16">
        <f t="shared" si="11"/>
        <v>59819.362352892</v>
      </c>
      <c r="J68" s="15" t="s">
        <v>111</v>
      </c>
      <c r="S68" s="14"/>
      <c r="T68" s="14"/>
    </row>
    <row r="69" spans="1:10" ht="15">
      <c r="A69" s="1" t="s">
        <v>37</v>
      </c>
      <c r="B69" s="25"/>
      <c r="C69" s="3" t="s">
        <v>48</v>
      </c>
      <c r="D69" s="16">
        <f>'Authorized Rev Req'!J70</f>
        <v>100624.42177852662</v>
      </c>
      <c r="E69" s="1" t="s">
        <v>6</v>
      </c>
      <c r="F69" s="16">
        <f t="shared" si="11"/>
        <v>100624.42177852662</v>
      </c>
      <c r="G69" s="16">
        <f t="shared" si="11"/>
        <v>100624.42177852662</v>
      </c>
      <c r="H69" s="16">
        <f t="shared" si="11"/>
        <v>100624.42177852662</v>
      </c>
      <c r="I69" s="16">
        <f>$F69</f>
        <v>100624.42177852662</v>
      </c>
      <c r="J69" s="15" t="s">
        <v>111</v>
      </c>
    </row>
    <row r="70" spans="1:19" ht="15">
      <c r="A70" s="3" t="s">
        <v>65</v>
      </c>
      <c r="C70" s="1" t="s">
        <v>158</v>
      </c>
      <c r="D70" s="16">
        <f>'Authorized Rev Req'!J74</f>
        <v>12326.761448453364</v>
      </c>
      <c r="E70" s="1" t="s">
        <v>6</v>
      </c>
      <c r="F70" s="16">
        <f t="shared" si="11"/>
        <v>12326.761448453364</v>
      </c>
      <c r="G70" s="16"/>
      <c r="H70" s="16"/>
      <c r="I70" s="17"/>
      <c r="J70" s="15" t="s">
        <v>111</v>
      </c>
      <c r="S70" s="25"/>
    </row>
    <row r="71" spans="1:20" ht="15">
      <c r="A71" s="1" t="s">
        <v>71</v>
      </c>
      <c r="B71" s="25"/>
      <c r="C71" s="3" t="s">
        <v>262</v>
      </c>
      <c r="D71" s="16">
        <f>'Authorized Rev Req'!J91</f>
        <v>120736.87385999999</v>
      </c>
      <c r="E71" s="1" t="s">
        <v>15</v>
      </c>
      <c r="F71" s="16">
        <f t="shared" si="11"/>
        <v>120736.87385999999</v>
      </c>
      <c r="G71" s="16">
        <f>261367*(F71/SUM($F$71:$F$72))</f>
        <v>145789.59037378305</v>
      </c>
      <c r="H71" s="16"/>
      <c r="I71" s="17"/>
      <c r="J71" s="15" t="s">
        <v>111</v>
      </c>
      <c r="S71" s="45"/>
      <c r="T71" s="46"/>
    </row>
    <row r="72" spans="1:20" ht="15">
      <c r="A72" s="3" t="s">
        <v>70</v>
      </c>
      <c r="B72" s="25"/>
      <c r="C72" s="3" t="s">
        <v>263</v>
      </c>
      <c r="D72" s="16">
        <f>'Authorized Rev Req'!J92</f>
        <v>95716.402600000001</v>
      </c>
      <c r="E72" s="1" t="s">
        <v>15</v>
      </c>
      <c r="F72" s="16">
        <f t="shared" si="11"/>
        <v>95716.402600000001</v>
      </c>
      <c r="G72" s="16">
        <f>261367*(F72/SUM($F$71:$F$72))</f>
        <v>115577.40962621695</v>
      </c>
      <c r="H72" s="16"/>
      <c r="I72" s="17"/>
      <c r="J72" s="15" t="s">
        <v>111</v>
      </c>
      <c r="R72" s="3"/>
      <c r="S72" s="45"/>
      <c r="T72" s="46"/>
    </row>
    <row r="73" spans="1:20" ht="15">
      <c r="A73" s="1" t="s">
        <v>45</v>
      </c>
      <c r="C73" s="3" t="s">
        <v>50</v>
      </c>
      <c r="D73" s="16">
        <f>'Authorized Rev Req'!J95</f>
        <v>6469.1904000000004</v>
      </c>
      <c r="E73" s="1" t="s">
        <v>6</v>
      </c>
      <c r="F73" s="16">
        <f t="shared" si="11"/>
        <v>6469.1904000000004</v>
      </c>
      <c r="G73" s="17"/>
      <c r="H73" s="17"/>
      <c r="I73" s="17"/>
      <c r="J73" s="15" t="s">
        <v>111</v>
      </c>
      <c r="S73" s="45"/>
      <c r="T73" s="46"/>
    </row>
    <row r="74" spans="1:20" ht="15">
      <c r="A74" s="1" t="s">
        <v>63</v>
      </c>
      <c r="C74" s="3" t="s">
        <v>64</v>
      </c>
      <c r="D74" s="16">
        <f>'Authorized Rev Req'!J76</f>
        <v>65332.758174000002</v>
      </c>
      <c r="E74" s="1" t="s">
        <v>6</v>
      </c>
      <c r="F74" s="16">
        <f t="shared" si="11"/>
        <v>65332.758174000002</v>
      </c>
      <c r="G74" s="17"/>
      <c r="H74" s="17"/>
      <c r="I74" s="17"/>
      <c r="J74" s="15" t="s">
        <v>111</v>
      </c>
      <c r="S74" s="45"/>
      <c r="T74" s="46"/>
    </row>
    <row r="75" spans="1:20" ht="15" hidden="1">
      <c r="A75" s="3"/>
      <c r="C75" s="3"/>
      <c r="D75" s="16"/>
      <c r="F75" s="17"/>
      <c r="G75" s="17"/>
      <c r="H75" s="17"/>
      <c r="I75" s="17"/>
      <c r="M75" s="3"/>
      <c r="S75" s="45"/>
      <c r="T75" s="46"/>
    </row>
    <row r="76" spans="1:20" ht="15" hidden="1">
      <c r="A76" s="3"/>
      <c r="D76" s="16"/>
      <c r="F76" s="17"/>
      <c r="G76" s="17"/>
      <c r="H76" s="17"/>
      <c r="I76" s="17"/>
      <c r="M76" s="3"/>
      <c r="S76" s="45"/>
      <c r="T76" s="46"/>
    </row>
    <row r="77" spans="1:20" ht="15">
      <c r="A77" s="1" t="s">
        <v>157</v>
      </c>
      <c r="C77" s="3" t="s">
        <v>47</v>
      </c>
      <c r="D77" s="16">
        <f>'Authorized Rev Req'!J73</f>
        <v>32127.939272709002</v>
      </c>
      <c r="E77" s="1" t="s">
        <v>6</v>
      </c>
      <c r="F77" s="17">
        <f>D77</f>
        <v>32127.939272709002</v>
      </c>
      <c r="G77" s="17">
        <v>41560</v>
      </c>
      <c r="H77" s="17"/>
      <c r="I77" s="17"/>
      <c r="J77" s="15" t="s">
        <v>111</v>
      </c>
      <c r="S77" s="45"/>
      <c r="T77" s="46"/>
    </row>
    <row r="78" spans="1:20" ht="15">
      <c r="A78" s="1" t="s">
        <v>39</v>
      </c>
      <c r="C78" s="3" t="s">
        <v>49</v>
      </c>
      <c r="D78" s="16">
        <f>'Authorized Rev Req'!J71</f>
        <v>16015.212662364</v>
      </c>
      <c r="E78" s="1" t="s">
        <v>6</v>
      </c>
      <c r="F78" s="17">
        <f>D78</f>
        <v>16015.212662364</v>
      </c>
      <c r="G78" s="17"/>
      <c r="H78" s="17"/>
      <c r="I78" s="17"/>
      <c r="J78" s="15" t="s">
        <v>111</v>
      </c>
      <c r="S78" s="45"/>
      <c r="T78" s="46"/>
    </row>
    <row r="79" spans="3:20" ht="15" hidden="1">
      <c r="C79" s="3"/>
      <c r="D79" s="16"/>
      <c r="F79" s="17"/>
      <c r="G79" s="17"/>
      <c r="H79" s="17"/>
      <c r="I79" s="17"/>
      <c r="S79" s="45"/>
      <c r="T79" s="46"/>
    </row>
    <row r="80" spans="3:20" ht="15" hidden="1">
      <c r="C80" s="3"/>
      <c r="D80" s="16"/>
      <c r="F80" s="17"/>
      <c r="G80" s="17"/>
      <c r="H80" s="17"/>
      <c r="I80" s="17"/>
      <c r="S80" s="45"/>
      <c r="T80" s="46"/>
    </row>
    <row r="81" spans="3:20" ht="15" hidden="1">
      <c r="C81" s="3"/>
      <c r="D81" s="16"/>
      <c r="F81" s="17"/>
      <c r="G81" s="17"/>
      <c r="H81" s="17"/>
      <c r="I81" s="17"/>
      <c r="S81" s="10"/>
      <c r="T81" s="10"/>
    </row>
    <row r="82" spans="1:10" ht="15">
      <c r="A82" s="1" t="s">
        <v>68</v>
      </c>
      <c r="C82" s="3" t="s">
        <v>168</v>
      </c>
      <c r="D82" s="16">
        <f>'Authorized Rev Req'!J90</f>
        <v>23037.487398255005</v>
      </c>
      <c r="E82" s="1" t="s">
        <v>15</v>
      </c>
      <c r="F82" s="17">
        <f>D82</f>
        <v>23037.487398255005</v>
      </c>
      <c r="G82" s="17"/>
      <c r="H82" s="17"/>
      <c r="I82" s="17"/>
      <c r="J82" s="15" t="s">
        <v>111</v>
      </c>
    </row>
    <row r="83" spans="3:9" ht="15" hidden="1">
      <c r="C83" s="3"/>
      <c r="D83" s="16"/>
      <c r="F83" s="17"/>
      <c r="G83" s="17"/>
      <c r="H83" s="17"/>
      <c r="I83" s="17"/>
    </row>
    <row r="84" spans="1:10" ht="15">
      <c r="A84" s="3" t="s">
        <v>46</v>
      </c>
      <c r="C84" s="3" t="s">
        <v>57</v>
      </c>
      <c r="D84" s="16">
        <f>'Authorized Rev Req'!J77</f>
        <v>8086.4879999999994</v>
      </c>
      <c r="E84" s="1" t="s">
        <v>6</v>
      </c>
      <c r="F84" s="17">
        <f>D84</f>
        <v>8086.4879999999994</v>
      </c>
      <c r="G84" s="17">
        <v>7771</v>
      </c>
      <c r="H84" s="17">
        <v>7771</v>
      </c>
      <c r="I84" s="17">
        <v>7771</v>
      </c>
      <c r="J84" s="15" t="s">
        <v>111</v>
      </c>
    </row>
    <row r="85" spans="1:13" ht="15">
      <c r="A85" s="1" t="s">
        <v>36</v>
      </c>
      <c r="C85" s="3" t="s">
        <v>169</v>
      </c>
      <c r="D85" s="16">
        <f>'Authorized Rev Req'!J86</f>
        <v>11127.007487999999</v>
      </c>
      <c r="E85" s="1" t="s">
        <v>15</v>
      </c>
      <c r="F85" s="17">
        <f>D85</f>
        <v>11127.007487999999</v>
      </c>
      <c r="G85" s="16">
        <v>12060</v>
      </c>
      <c r="H85" s="16">
        <v>12150</v>
      </c>
      <c r="I85" s="17">
        <v>12460</v>
      </c>
      <c r="J85" s="15" t="s">
        <v>111</v>
      </c>
      <c r="M85" s="3"/>
    </row>
    <row r="86" spans="1:10" ht="15">
      <c r="A86" s="1" t="s">
        <v>38</v>
      </c>
      <c r="C86" s="15" t="s">
        <v>243</v>
      </c>
      <c r="D86" s="16">
        <f>'Authorized Rev Req'!J88</f>
        <v>110246.83090469999</v>
      </c>
      <c r="E86" s="1" t="s">
        <v>15</v>
      </c>
      <c r="F86" s="17">
        <f>D86</f>
        <v>110246.83090469999</v>
      </c>
      <c r="G86" s="17">
        <v>92685</v>
      </c>
      <c r="H86" s="17">
        <v>92685</v>
      </c>
      <c r="I86" s="17">
        <v>92685</v>
      </c>
      <c r="J86" s="15" t="s">
        <v>111</v>
      </c>
    </row>
    <row r="87" spans="1:10" ht="15">
      <c r="A87" s="1" t="s">
        <v>40</v>
      </c>
      <c r="C87" s="15" t="s">
        <v>122</v>
      </c>
      <c r="D87" s="16">
        <f>'Authorized Rev Req'!J96</f>
        <v>1627.4057099999998</v>
      </c>
      <c r="E87" s="1" t="s">
        <v>6</v>
      </c>
      <c r="F87" s="17">
        <f>D87</f>
        <v>1627.4057099999998</v>
      </c>
      <c r="G87" s="17">
        <v>1537</v>
      </c>
      <c r="H87" s="17"/>
      <c r="I87" s="17"/>
      <c r="J87" s="15" t="s">
        <v>111</v>
      </c>
    </row>
    <row r="88" spans="3:10" ht="15">
      <c r="C88" s="15"/>
      <c r="D88" s="16"/>
      <c r="F88" s="17"/>
      <c r="G88" s="17"/>
      <c r="H88" s="17"/>
      <c r="I88" s="17"/>
      <c r="J88" s="15" t="s">
        <v>111</v>
      </c>
    </row>
    <row r="89" spans="1:10" ht="15">
      <c r="A89" s="1" t="s">
        <v>66</v>
      </c>
      <c r="C89" s="15" t="s">
        <v>125</v>
      </c>
      <c r="D89" s="16">
        <f>'Authorized Rev Req'!J75</f>
        <v>10896</v>
      </c>
      <c r="E89" s="1" t="s">
        <v>6</v>
      </c>
      <c r="F89" s="17">
        <f>D89</f>
        <v>10896</v>
      </c>
      <c r="G89" s="17"/>
      <c r="H89" s="17"/>
      <c r="I89" s="17"/>
      <c r="J89" s="15" t="s">
        <v>111</v>
      </c>
    </row>
    <row r="90" spans="1:10" ht="15">
      <c r="A90" s="1" t="s">
        <v>146</v>
      </c>
      <c r="C90" s="3" t="s">
        <v>264</v>
      </c>
      <c r="D90" s="16">
        <f>'Authorized Rev Req'!J98</f>
        <v>67061.850459788999</v>
      </c>
      <c r="E90" s="1" t="s">
        <v>15</v>
      </c>
      <c r="F90" s="17">
        <f>D90</f>
        <v>67061.850459788999</v>
      </c>
      <c r="G90" s="17">
        <f>69349755*0.8/1000</f>
        <v>55479.803999999996</v>
      </c>
      <c r="H90" s="17"/>
      <c r="I90" s="17"/>
      <c r="J90" s="15" t="s">
        <v>111</v>
      </c>
    </row>
    <row r="91" spans="1:10" ht="15">
      <c r="A91" s="3" t="s">
        <v>180</v>
      </c>
      <c r="C91" s="3" t="s">
        <v>181</v>
      </c>
      <c r="D91" s="18"/>
      <c r="E91" s="1" t="s">
        <v>15</v>
      </c>
      <c r="F91" s="18"/>
      <c r="G91" s="40">
        <v>17512.87384</v>
      </c>
      <c r="H91" s="18"/>
      <c r="I91" s="17"/>
      <c r="J91" s="15" t="s">
        <v>111</v>
      </c>
    </row>
    <row r="92" spans="1:15" ht="15">
      <c r="A92" s="34" t="s">
        <v>235</v>
      </c>
      <c r="C92" s="3" t="s">
        <v>266</v>
      </c>
      <c r="D92" s="17">
        <f>'Authorized Rev Req'!J106</f>
        <v>18655.343836596719</v>
      </c>
      <c r="E92" s="1" t="s">
        <v>15</v>
      </c>
      <c r="F92" s="17">
        <f>D92</f>
        <v>18655.343836596719</v>
      </c>
      <c r="G92" s="40">
        <f t="shared" si="12" ref="G92:I93">F92</f>
        <v>18655.343836596719</v>
      </c>
      <c r="H92" s="40">
        <f t="shared" si="12"/>
        <v>18655.343836596719</v>
      </c>
      <c r="I92" s="40">
        <f t="shared" si="12"/>
        <v>18655.343836596719</v>
      </c>
      <c r="J92" s="15" t="s">
        <v>111</v>
      </c>
      <c r="K92" s="17"/>
      <c r="L92" s="17"/>
      <c r="M92" s="17"/>
      <c r="N92" s="17"/>
      <c r="O92" s="42"/>
    </row>
    <row r="93" spans="1:15" ht="15">
      <c r="A93" s="34" t="s">
        <v>237</v>
      </c>
      <c r="C93" s="3" t="s">
        <v>266</v>
      </c>
      <c r="D93" s="17">
        <f>'Authorized Rev Req'!J108</f>
        <v>-16.296267035367052</v>
      </c>
      <c r="E93" s="1" t="s">
        <v>15</v>
      </c>
      <c r="F93" s="17">
        <f t="shared" si="13" ref="F93:F94">D93</f>
        <v>-16.296267035367052</v>
      </c>
      <c r="G93" s="17">
        <f t="shared" si="12"/>
        <v>-16.296267035367052</v>
      </c>
      <c r="H93" s="17">
        <f t="shared" si="12"/>
        <v>-16.296267035367052</v>
      </c>
      <c r="I93" s="17">
        <f t="shared" si="12"/>
        <v>-16.296267035367052</v>
      </c>
      <c r="J93" s="15" t="s">
        <v>111</v>
      </c>
      <c r="K93" s="17"/>
      <c r="L93" s="17"/>
      <c r="M93" s="17"/>
      <c r="N93" s="17"/>
      <c r="O93" s="42"/>
    </row>
    <row r="94" spans="1:15" ht="15">
      <c r="A94" s="34" t="s">
        <v>238</v>
      </c>
      <c r="C94" s="47" t="s">
        <v>267</v>
      </c>
      <c r="D94" s="17">
        <f>'Authorized Rev Req'!J109</f>
        <v>10293.178</v>
      </c>
      <c r="E94" s="1" t="s">
        <v>15</v>
      </c>
      <c r="F94" s="17">
        <f t="shared" si="13"/>
        <v>10293.178</v>
      </c>
      <c r="G94" s="17"/>
      <c r="H94" s="17"/>
      <c r="I94" s="17"/>
      <c r="J94" s="15" t="s">
        <v>111</v>
      </c>
      <c r="K94" s="17"/>
      <c r="L94" s="17"/>
      <c r="M94" s="17"/>
      <c r="N94" s="17"/>
      <c r="O94" s="42"/>
    </row>
    <row r="95" spans="1:21" ht="15">
      <c r="A95" s="3" t="s">
        <v>249</v>
      </c>
      <c r="C95" s="3" t="s">
        <v>265</v>
      </c>
      <c r="D95" s="17">
        <f>'Authorized Rev Req'!J113</f>
        <v>31613.114024999999</v>
      </c>
      <c r="E95" s="1" t="s">
        <v>15</v>
      </c>
      <c r="F95" s="14">
        <f>D95</f>
        <v>31613.114024999999</v>
      </c>
      <c r="G95" s="18"/>
      <c r="H95" s="40"/>
      <c r="I95" s="17"/>
      <c r="J95" s="15" t="s">
        <v>111</v>
      </c>
      <c r="K95" s="17"/>
      <c r="L95" s="17"/>
      <c r="M95" s="17"/>
      <c r="N95" s="17"/>
      <c r="O95" s="42"/>
      <c r="R95" s="10">
        <f>SUM(R84:R94)</f>
        <v>0</v>
      </c>
      <c r="S95" s="10">
        <f>SUM(S84:S94)</f>
        <v>0</v>
      </c>
      <c r="T95" s="10">
        <f>SUM(T84:T94)</f>
        <v>0</v>
      </c>
      <c r="U95" s="10">
        <f>SUM(U84:U94)</f>
        <v>0</v>
      </c>
    </row>
    <row r="96" spans="1:15" ht="15">
      <c r="A96" s="3"/>
      <c r="C96" s="3"/>
      <c r="D96" s="18"/>
      <c r="F96" s="14"/>
      <c r="G96" s="18"/>
      <c r="H96" s="40"/>
      <c r="I96" s="17"/>
      <c r="K96" s="17"/>
      <c r="L96" s="17"/>
      <c r="M96" s="17"/>
      <c r="N96" s="17"/>
      <c r="O96" s="42"/>
    </row>
    <row r="97" spans="1:15" ht="15">
      <c r="A97" s="3"/>
      <c r="C97" s="32"/>
      <c r="D97" s="16"/>
      <c r="F97" s="17"/>
      <c r="G97" s="17"/>
      <c r="H97" s="17"/>
      <c r="I97" s="17"/>
      <c r="K97" s="17"/>
      <c r="L97" s="17"/>
      <c r="M97" s="17"/>
      <c r="N97" s="17"/>
      <c r="O97" s="42"/>
    </row>
    <row r="98" spans="1:9" ht="15">
      <c r="A98" s="3"/>
      <c r="C98" s="3"/>
      <c r="D98" s="18"/>
      <c r="F98" s="14"/>
      <c r="G98" s="18"/>
      <c r="H98" s="40"/>
      <c r="I98" s="17"/>
    </row>
    <row r="99" spans="1:9" ht="15">
      <c r="A99" s="2" t="s">
        <v>145</v>
      </c>
      <c r="C99" s="3"/>
      <c r="D99" s="18"/>
      <c r="F99" s="14"/>
      <c r="G99" s="18"/>
      <c r="H99" s="18"/>
      <c r="I99" s="17"/>
    </row>
    <row r="100" spans="1:10" ht="15">
      <c r="A100" s="3" t="s">
        <v>4</v>
      </c>
      <c r="C100" s="3" t="s">
        <v>205</v>
      </c>
      <c r="D100" s="16">
        <f>SUMIFS('Authorized Rev Req'!$H$9:$H$112,'Authorized Rev Req'!$L$9:$L$112,E100,'Authorized Rev Req'!$M$9:$M$112,"Y")</f>
        <v>-1843.4366397557833</v>
      </c>
      <c r="E100" s="1" t="s">
        <v>4</v>
      </c>
      <c r="F100" s="17">
        <f>$D100</f>
        <v>-1843.4366397557833</v>
      </c>
      <c r="G100" s="16"/>
      <c r="H100" s="17"/>
      <c r="I100" s="17"/>
      <c r="J100" s="15" t="s">
        <v>111</v>
      </c>
    </row>
    <row r="101" spans="1:10" ht="15">
      <c r="A101" s="3" t="s">
        <v>6</v>
      </c>
      <c r="C101" s="3" t="s">
        <v>205</v>
      </c>
      <c r="D101" s="16">
        <f>SUMIFS('Authorized Rev Req'!$H$9:$H$112,'Authorized Rev Req'!$L$9:$L$112,E101,'Authorized Rev Req'!$M$9:$M$112,"Y")</f>
        <v>250730.79047393988</v>
      </c>
      <c r="E101" s="3" t="s">
        <v>6</v>
      </c>
      <c r="F101" s="17">
        <f>$D101</f>
        <v>250730.79047393988</v>
      </c>
      <c r="G101" s="16"/>
      <c r="H101" s="17"/>
      <c r="I101" s="17"/>
      <c r="J101" s="15" t="s">
        <v>111</v>
      </c>
    </row>
    <row r="102" spans="1:11" ht="15">
      <c r="A102" s="3" t="s">
        <v>277</v>
      </c>
      <c r="C102" s="1" t="s">
        <v>205</v>
      </c>
      <c r="D102" s="16">
        <f>SUMIFS('Authorized Rev Req'!$H$9:$H$112,'Authorized Rev Req'!$L$9:$L$112,E102,'Authorized Rev Req'!$M$9:$M$112,"Y")</f>
        <v>38998.194501348655</v>
      </c>
      <c r="E102" s="3" t="s">
        <v>277</v>
      </c>
      <c r="F102" s="17">
        <f>$D102</f>
        <v>38998.194501348655</v>
      </c>
      <c r="J102" s="15" t="s">
        <v>110</v>
      </c>
      <c r="K102" s="15"/>
    </row>
    <row r="103" spans="1:11" ht="15">
      <c r="A103" s="3" t="s">
        <v>14</v>
      </c>
      <c r="C103" s="3" t="s">
        <v>205</v>
      </c>
      <c r="D103" s="16">
        <f>SUMIFS('Authorized Rev Req'!$H$9:$H$112,'Authorized Rev Req'!$L$9:$L$112,E103,'Authorized Rev Req'!$M$9:$M$112,"Y")</f>
        <v>14130.598380977059</v>
      </c>
      <c r="E103" s="3" t="s">
        <v>14</v>
      </c>
      <c r="F103" s="17">
        <f t="shared" si="14" ref="F103:F108">$D103</f>
        <v>14130.598380977059</v>
      </c>
      <c r="G103" s="16"/>
      <c r="H103" s="17"/>
      <c r="I103" s="17"/>
      <c r="J103" s="15" t="s">
        <v>111</v>
      </c>
      <c r="K103" s="15"/>
    </row>
    <row r="104" spans="1:11" ht="15">
      <c r="A104" s="3" t="s">
        <v>15</v>
      </c>
      <c r="C104" s="3" t="s">
        <v>205</v>
      </c>
      <c r="D104" s="16">
        <f>SUMIFS('Authorized Rev Req'!$H$9:$H$112,'Authorized Rev Req'!$L$9:$L$112,E104,'Authorized Rev Req'!$M$9:$M$112,"Y")</f>
        <v>179554.24765051299</v>
      </c>
      <c r="E104" s="3" t="s">
        <v>15</v>
      </c>
      <c r="F104" s="17">
        <f t="shared" si="14"/>
        <v>179554.24765051299</v>
      </c>
      <c r="G104" s="16"/>
      <c r="H104" s="17"/>
      <c r="I104" s="17"/>
      <c r="J104" s="15" t="s">
        <v>111</v>
      </c>
      <c r="K104" s="15"/>
    </row>
    <row r="105" spans="1:11" ht="15">
      <c r="A105" s="3" t="s">
        <v>16</v>
      </c>
      <c r="C105" s="3" t="s">
        <v>205</v>
      </c>
      <c r="D105" s="16">
        <f>SUMIFS('Authorized Rev Req'!$H$9:$H$112,'Authorized Rev Req'!$L$9:$L$112,E105,'Authorized Rev Req'!$M$9:$M$112,"Y")</f>
        <v>-129653.92223966167</v>
      </c>
      <c r="E105" s="3" t="s">
        <v>16</v>
      </c>
      <c r="F105" s="17">
        <f t="shared" si="14"/>
        <v>-129653.92223966167</v>
      </c>
      <c r="G105" s="16"/>
      <c r="H105" s="17"/>
      <c r="I105" s="17"/>
      <c r="J105" s="15" t="s">
        <v>111</v>
      </c>
      <c r="K105" s="15"/>
    </row>
    <row r="106" spans="1:11" ht="15">
      <c r="A106" s="3" t="s">
        <v>112</v>
      </c>
      <c r="C106" s="3" t="s">
        <v>205</v>
      </c>
      <c r="D106" s="16">
        <f>SUMIFS('Authorized Rev Req'!$H$9:$H$112,'Authorized Rev Req'!$L$9:$L$112,E106,'Authorized Rev Req'!$M$9:$M$112,"Y")</f>
        <v>6922.3280678874216</v>
      </c>
      <c r="E106" s="3" t="s">
        <v>112</v>
      </c>
      <c r="F106" s="17">
        <f t="shared" si="14"/>
        <v>6922.3280678874216</v>
      </c>
      <c r="G106" s="16"/>
      <c r="H106" s="17"/>
      <c r="I106" s="17"/>
      <c r="J106" s="15" t="s">
        <v>111</v>
      </c>
      <c r="K106" s="15"/>
    </row>
    <row r="107" spans="1:11" ht="15">
      <c r="A107" s="3" t="s">
        <v>27</v>
      </c>
      <c r="C107" s="3" t="s">
        <v>205</v>
      </c>
      <c r="D107" s="16">
        <f>SUMIFS('Authorized Rev Req'!$H$9:$H$112,'Authorized Rev Req'!$L$9:$L$112,E107,'Authorized Rev Req'!$M$9:$M$112,"Y")</f>
        <v>-16990.645258491884</v>
      </c>
      <c r="E107" s="3" t="s">
        <v>27</v>
      </c>
      <c r="F107" s="17">
        <f t="shared" si="14"/>
        <v>-16990.645258491884</v>
      </c>
      <c r="G107" s="16"/>
      <c r="H107" s="17"/>
      <c r="I107" s="17"/>
      <c r="J107" s="15" t="s">
        <v>111</v>
      </c>
      <c r="K107" s="15"/>
    </row>
    <row r="108" spans="1:12" ht="15">
      <c r="A108" s="3" t="s">
        <v>137</v>
      </c>
      <c r="D108" s="16">
        <f>SUMIFS('Authorized Rev Req'!$H$9:$H$112,'Authorized Rev Req'!$L$9:$L$112,E108,'Authorized Rev Req'!$M$9:$M$112,"Y")</f>
        <v>209606.52568279312</v>
      </c>
      <c r="E108" s="3" t="s">
        <v>137</v>
      </c>
      <c r="F108" s="17">
        <f t="shared" si="14"/>
        <v>209606.52568279312</v>
      </c>
      <c r="G108" s="16"/>
      <c r="I108" s="17"/>
      <c r="J108" s="15" t="s">
        <v>111</v>
      </c>
      <c r="K108" s="15"/>
      <c r="L108" s="15"/>
    </row>
    <row r="109" spans="1:11" ht="15">
      <c r="A109" s="3"/>
      <c r="C109" s="3"/>
      <c r="D109" s="17"/>
      <c r="F109" s="14"/>
      <c r="G109" s="18"/>
      <c r="H109" s="18"/>
      <c r="I109" s="17"/>
      <c r="K109" s="15"/>
    </row>
    <row r="110" spans="1:12" ht="15">
      <c r="A110" s="25" t="s">
        <v>10</v>
      </c>
      <c r="D110" s="17">
        <f>SUM(F110:I110)</f>
        <v>0</v>
      </c>
      <c r="F110" s="18"/>
      <c r="G110" s="18"/>
      <c r="H110" s="18"/>
      <c r="I110" s="17"/>
      <c r="K110" s="15"/>
      <c r="L110" s="15"/>
    </row>
    <row r="111" spans="1:11" ht="15">
      <c r="A111" s="1" t="s">
        <v>124</v>
      </c>
      <c r="C111" s="1" t="s">
        <v>61</v>
      </c>
      <c r="D111" s="16">
        <f>'Authorized Rev Req'!J118</f>
        <v>2814565.2410043273</v>
      </c>
      <c r="E111" s="1" t="s">
        <v>11</v>
      </c>
      <c r="F111" s="17">
        <f t="shared" si="15" ref="F111:H112">$D111</f>
        <v>2814565.2410043273</v>
      </c>
      <c r="G111" s="17">
        <f t="shared" si="15"/>
        <v>2814565.2410043273</v>
      </c>
      <c r="H111" s="17">
        <f t="shared" si="15"/>
        <v>2814565.2410043273</v>
      </c>
      <c r="I111" s="17">
        <f>$G111</f>
        <v>2814565.2410043273</v>
      </c>
      <c r="J111" s="15" t="s">
        <v>111</v>
      </c>
      <c r="K111" s="15"/>
    </row>
    <row r="112" spans="1:11" ht="15">
      <c r="A112" s="3" t="s">
        <v>113</v>
      </c>
      <c r="C112" s="1" t="str">
        <f>CONCATENATE('Authorized Rev Req'!B119," / ",'Authorized Rev Req'!B120," / ER20-1316-000")</f>
        <v>ER19-520-000 / ER21-2980-000 / ER20-1316-000</v>
      </c>
      <c r="D112" s="16">
        <f>SUM('Authorized Rev Req'!J119:J122)</f>
        <v>134377.82045968485</v>
      </c>
      <c r="E112" s="1" t="s">
        <v>117</v>
      </c>
      <c r="F112" s="17">
        <f t="shared" si="15"/>
        <v>134377.82045968485</v>
      </c>
      <c r="G112" s="17"/>
      <c r="H112" s="17"/>
      <c r="I112" s="17"/>
      <c r="J112" s="15" t="s">
        <v>111</v>
      </c>
      <c r="K112" s="15"/>
    </row>
    <row r="113" spans="4:15" ht="15">
      <c r="D113" s="17"/>
      <c r="F113" s="17"/>
      <c r="G113" s="17"/>
      <c r="H113" s="17"/>
      <c r="I113" s="17"/>
      <c r="K113" s="18"/>
      <c r="L113" s="17"/>
      <c r="M113" s="17"/>
      <c r="N113" s="18"/>
      <c r="O113" s="48"/>
    </row>
    <row r="114" spans="3:15" ht="15">
      <c r="C114" s="32"/>
      <c r="D114" s="17"/>
      <c r="F114" s="18"/>
      <c r="G114" s="17"/>
      <c r="H114" s="17"/>
      <c r="I114" s="17"/>
      <c r="K114" s="18"/>
      <c r="L114" s="17"/>
      <c r="M114" s="17"/>
      <c r="N114" s="18"/>
      <c r="O114" s="48"/>
    </row>
    <row r="115" spans="1:11" ht="15.75" thickBot="1">
      <c r="A115" s="25" t="s">
        <v>22</v>
      </c>
      <c r="D115" s="19">
        <f>SUM(D10:D114)</f>
        <v>15105926.487811351</v>
      </c>
      <c r="E115" s="14"/>
      <c r="F115" s="19">
        <f>SUM(F10:F112)</f>
        <v>15105926.487811351</v>
      </c>
      <c r="G115" s="19">
        <f>SUM(G10:G112)</f>
        <v>13977162.481062332</v>
      </c>
      <c r="H115" s="19">
        <f>SUM(H10:H112)</f>
        <v>13291907.588589195</v>
      </c>
      <c r="I115" s="49">
        <f>SUM(I10:I112)</f>
        <v>13267143.334588941</v>
      </c>
      <c r="J115" s="1"/>
      <c r="K115" s="15"/>
    </row>
    <row r="116" spans="4:11" ht="15.75" thickTop="1">
      <c r="D116" s="17"/>
      <c r="E116" s="14"/>
      <c r="F116" s="14"/>
      <c r="G116" s="14"/>
      <c r="H116" s="14"/>
      <c r="I116" s="14"/>
      <c r="K116" s="15"/>
    </row>
    <row r="117" ht="15">
      <c r="D117" s="14"/>
    </row>
    <row r="118" spans="1:18" ht="30.75" customHeight="1">
      <c r="A118" s="64" t="s">
        <v>13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50"/>
      <c r="Q118" s="25" t="s">
        <v>116</v>
      </c>
      <c r="R118" s="25"/>
    </row>
    <row r="119" spans="1:21" ht="75" customHeight="1">
      <c r="A119" s="23" t="s">
        <v>1</v>
      </c>
      <c r="B119" s="23" t="s">
        <v>135</v>
      </c>
      <c r="C119" s="20" t="s">
        <v>130</v>
      </c>
      <c r="D119" s="20" t="s">
        <v>234</v>
      </c>
      <c r="E119" s="20" t="s">
        <v>20</v>
      </c>
      <c r="F119" s="65"/>
      <c r="G119" s="65"/>
      <c r="H119" s="65"/>
      <c r="I119" s="65"/>
      <c r="J119" s="20" t="s">
        <v>295</v>
      </c>
      <c r="K119" s="66" t="s">
        <v>296</v>
      </c>
      <c r="L119" s="66"/>
      <c r="M119" s="66"/>
      <c r="N119" s="66"/>
      <c r="O119" s="51"/>
      <c r="R119" s="23">
        <f>K120</f>
        <v>2022</v>
      </c>
      <c r="S119" s="23">
        <f t="shared" si="16" ref="S119:U119">L120</f>
        <v>2023</v>
      </c>
      <c r="T119" s="23">
        <f t="shared" si="16"/>
        <v>2024</v>
      </c>
      <c r="U119" s="23">
        <f t="shared" si="16"/>
        <v>2025</v>
      </c>
    </row>
    <row r="120" spans="1:21" ht="15">
      <c r="A120" s="25" t="s">
        <v>3</v>
      </c>
      <c r="B120" s="32"/>
      <c r="C120" s="21"/>
      <c r="D120" s="21"/>
      <c r="E120" s="21"/>
      <c r="F120" s="1">
        <f>F$9</f>
        <v>2022</v>
      </c>
      <c r="G120" s="1">
        <f>G$9</f>
        <v>2023</v>
      </c>
      <c r="H120" s="1">
        <f>H$9</f>
        <v>2024</v>
      </c>
      <c r="I120" s="1">
        <v>2025</v>
      </c>
      <c r="J120" s="1"/>
      <c r="K120" s="1">
        <f>F$9</f>
        <v>2022</v>
      </c>
      <c r="L120" s="1">
        <f>G$9</f>
        <v>2023</v>
      </c>
      <c r="M120" s="1">
        <f>H$9</f>
        <v>2024</v>
      </c>
      <c r="N120" s="1">
        <v>2025</v>
      </c>
      <c r="O120" s="10"/>
      <c r="Q120" s="1" t="s">
        <v>4</v>
      </c>
      <c r="R120" s="45">
        <f>SUM(R10,SUMIFS(K$121:K$156,$E$121:$E$156,$Q120,$O$121:$O$156,"y"))</f>
        <v>3357470.2702786033</v>
      </c>
      <c r="S120" s="45">
        <f>SUM(S10,SUMIFS(L$121:L$156,$E$121:$E$156,$Q120,$O$121:$O$156,"y"))</f>
        <v>3376512.2110483591</v>
      </c>
      <c r="T120" s="45">
        <f>SUM(T10,SUMIFS(M$121:M$156,$E$121:$E$156,$Q120,$O$121:$O$156,"y"))</f>
        <v>3359313.7069183593</v>
      </c>
      <c r="U120" s="45">
        <f>SUM(U10,SUMIFS(N$121:N$156,$E$121:$E$156,$Q120,$O$121:$O$156,"y"))</f>
        <v>3359313.7069183593</v>
      </c>
    </row>
    <row r="121" spans="1:21" ht="15">
      <c r="A121" s="1" t="s">
        <v>132</v>
      </c>
      <c r="B121" s="32" t="s">
        <v>133</v>
      </c>
      <c r="C121" s="41" t="s">
        <v>179</v>
      </c>
      <c r="D121" s="16">
        <f t="shared" si="17" ref="D121:D125">F121</f>
        <v>6849</v>
      </c>
      <c r="E121" s="1" t="s">
        <v>6</v>
      </c>
      <c r="F121" s="17">
        <v>6849</v>
      </c>
      <c r="G121" s="17">
        <v>3551</v>
      </c>
      <c r="H121" s="17">
        <v>1549</v>
      </c>
      <c r="I121" s="17">
        <v>1549</v>
      </c>
      <c r="J121" s="15" t="s">
        <v>110</v>
      </c>
      <c r="K121" s="17">
        <f>F121</f>
        <v>6849</v>
      </c>
      <c r="L121" s="17">
        <f t="shared" si="18" ref="L121:N122">G121</f>
        <v>3551</v>
      </c>
      <c r="M121" s="17">
        <f t="shared" si="18"/>
        <v>1549</v>
      </c>
      <c r="N121" s="17">
        <f t="shared" si="18"/>
        <v>1549</v>
      </c>
      <c r="O121" s="42"/>
      <c r="Q121" s="1" t="s">
        <v>14</v>
      </c>
      <c r="R121" s="45">
        <f t="shared" si="19" ref="R121:R130">SUM(R12,SUMIFS(K$121:K$156,$E$121:$E$156,$Q121,$O$121:$O$156,"y"))</f>
        <v>170533.20591786096</v>
      </c>
      <c r="S121" s="45">
        <f t="shared" si="20" ref="S121:U123">SUM(S12,SUMIFS(L$121:L$153,$E$121:$E$153,$Q121,$O$121:$O$153,"y"))</f>
        <v>156402.60753688391</v>
      </c>
      <c r="T121" s="45">
        <f t="shared" si="20"/>
        <v>156402.60753688391</v>
      </c>
      <c r="U121" s="45">
        <f t="shared" si="20"/>
        <v>156402.60753688391</v>
      </c>
    </row>
    <row r="122" spans="1:21" ht="15">
      <c r="A122" s="1" t="s">
        <v>139</v>
      </c>
      <c r="B122" s="32" t="s">
        <v>140</v>
      </c>
      <c r="C122" s="41" t="s">
        <v>184</v>
      </c>
      <c r="D122" s="17">
        <f>F122</f>
        <v>285895</v>
      </c>
      <c r="E122" s="1" t="s">
        <v>277</v>
      </c>
      <c r="F122" s="17">
        <f>(1018790000-447000000)/2000</f>
        <v>285895</v>
      </c>
      <c r="G122" s="17">
        <f>(1018790000-447000000)/2000</f>
        <v>285895</v>
      </c>
      <c r="H122" s="17"/>
      <c r="J122" s="15" t="s">
        <v>110</v>
      </c>
      <c r="K122" s="17">
        <f>F122</f>
        <v>285895</v>
      </c>
      <c r="L122" s="17">
        <f t="shared" si="18"/>
        <v>285895</v>
      </c>
      <c r="M122" s="17"/>
      <c r="N122" s="17"/>
      <c r="O122" s="42"/>
      <c r="Q122" s="1" t="s">
        <v>6</v>
      </c>
      <c r="R122" s="45">
        <f t="shared" si="19"/>
        <v>5933538.4507400468</v>
      </c>
      <c r="S122" s="45">
        <f t="shared" si="20"/>
        <v>5057011.6552823409</v>
      </c>
      <c r="T122" s="45">
        <f t="shared" si="20"/>
        <v>4924350.5899602287</v>
      </c>
      <c r="U122" s="45">
        <f t="shared" si="20"/>
        <v>4924350.5899602287</v>
      </c>
    </row>
    <row r="123" spans="1:21" ht="15">
      <c r="A123" s="1" t="s">
        <v>139</v>
      </c>
      <c r="B123" s="32" t="s">
        <v>140</v>
      </c>
      <c r="C123" s="41" t="s">
        <v>184</v>
      </c>
      <c r="D123" s="16">
        <f t="shared" si="17"/>
        <v>0</v>
      </c>
      <c r="E123" s="1" t="s">
        <v>137</v>
      </c>
      <c r="F123" s="17"/>
      <c r="G123" s="17">
        <f>478000/1000</f>
        <v>478</v>
      </c>
      <c r="H123" s="17"/>
      <c r="J123" s="15" t="s">
        <v>110</v>
      </c>
      <c r="K123" s="17"/>
      <c r="L123" s="17">
        <f>G123</f>
        <v>478</v>
      </c>
      <c r="M123" s="17"/>
      <c r="N123" s="17"/>
      <c r="O123" s="42"/>
      <c r="Q123" s="1" t="s">
        <v>114</v>
      </c>
      <c r="R123" s="45">
        <f t="shared" si="19"/>
        <v>-468826.45766451699</v>
      </c>
      <c r="S123" s="45">
        <f t="shared" si="20"/>
        <v>-468826.45766451699</v>
      </c>
      <c r="T123" s="45">
        <f t="shared" si="20"/>
        <v>-468826.45766451699</v>
      </c>
      <c r="U123" s="45">
        <f t="shared" si="20"/>
        <v>-468826.45766451699</v>
      </c>
    </row>
    <row r="124" spans="1:21" ht="15">
      <c r="A124" s="1" t="s">
        <v>170</v>
      </c>
      <c r="B124" s="32" t="s">
        <v>171</v>
      </c>
      <c r="C124" s="41" t="s">
        <v>284</v>
      </c>
      <c r="D124" s="16">
        <f t="shared" si="17"/>
        <v>0</v>
      </c>
      <c r="E124" s="1" t="s">
        <v>6</v>
      </c>
      <c r="F124" s="17"/>
      <c r="G124" s="17">
        <v>8765650.7588468473</v>
      </c>
      <c r="H124" s="17">
        <v>9260233.2883959245</v>
      </c>
      <c r="I124" s="17">
        <v>10079994.012587115</v>
      </c>
      <c r="J124" s="15" t="s">
        <v>111</v>
      </c>
      <c r="K124" s="17"/>
      <c r="L124" s="17">
        <f>G124-G10-G11</f>
        <v>3480332.5011476618</v>
      </c>
      <c r="M124" s="17">
        <f>H124-H10-H11</f>
        <v>3974915.030696739</v>
      </c>
      <c r="N124" s="17">
        <f>I124-I10-I11</f>
        <v>4794675.7548879292</v>
      </c>
      <c r="O124" s="42"/>
      <c r="Q124" s="1" t="s">
        <v>27</v>
      </c>
      <c r="R124" s="45">
        <f t="shared" si="19"/>
        <v>17103.905890500424</v>
      </c>
      <c r="S124" s="45">
        <f t="shared" si="21" ref="S124:U130">SUM(S15,SUMIFS(L$121:L$156,$E$121:$E$156,$Q124,$O$121:$O$156,"y"))</f>
        <v>34094.551148992308</v>
      </c>
      <c r="T124" s="45">
        <f t="shared" si="21"/>
        <v>34094.551148992308</v>
      </c>
      <c r="U124" s="45">
        <f t="shared" si="21"/>
        <v>34094.551148992308</v>
      </c>
    </row>
    <row r="125" spans="1:21" ht="15">
      <c r="A125" s="1" t="s">
        <v>170</v>
      </c>
      <c r="B125" s="32" t="s">
        <v>171</v>
      </c>
      <c r="C125" s="41" t="s">
        <v>284</v>
      </c>
      <c r="D125" s="16">
        <f t="shared" si="17"/>
        <v>0</v>
      </c>
      <c r="E125" s="1" t="s">
        <v>137</v>
      </c>
      <c r="F125" s="17"/>
      <c r="G125" s="17">
        <v>2491411.7976687052</v>
      </c>
      <c r="H125" s="17">
        <v>2490199.3297725967</v>
      </c>
      <c r="I125" s="17">
        <v>2067512.1511990947</v>
      </c>
      <c r="J125" s="15" t="s">
        <v>111</v>
      </c>
      <c r="K125" s="17"/>
      <c r="L125" s="17">
        <f>G125-G12</f>
        <v>204807.59867272433</v>
      </c>
      <c r="M125" s="17">
        <f>H125-H12</f>
        <v>203595.13077661581</v>
      </c>
      <c r="N125" s="17">
        <f>I125-I12</f>
        <v>-219092.04779688618</v>
      </c>
      <c r="O125" s="42"/>
      <c r="Q125" s="1" t="s">
        <v>16</v>
      </c>
      <c r="R125" s="45">
        <f t="shared" si="19"/>
        <v>-10563.529890895879</v>
      </c>
      <c r="S125" s="45">
        <f t="shared" si="21"/>
        <v>118527.511015</v>
      </c>
      <c r="T125" s="45">
        <f t="shared" si="21"/>
        <v>118527.511015</v>
      </c>
      <c r="U125" s="45">
        <f t="shared" si="21"/>
        <v>118527.511015</v>
      </c>
    </row>
    <row r="126" spans="1:21" ht="15" customHeight="1">
      <c r="A126" s="1" t="s">
        <v>176</v>
      </c>
      <c r="B126" s="1" t="s">
        <v>177</v>
      </c>
      <c r="C126" s="41" t="s">
        <v>131</v>
      </c>
      <c r="D126" s="16">
        <f t="shared" si="22" ref="D126:D129">F126</f>
        <v>129276.86637549162</v>
      </c>
      <c r="E126" s="52" t="s">
        <v>6</v>
      </c>
      <c r="F126" s="17">
        <v>129276.86637549162</v>
      </c>
      <c r="G126" s="17">
        <v>129276.86637549162</v>
      </c>
      <c r="H126" s="17"/>
      <c r="J126" s="14" t="s">
        <v>111</v>
      </c>
      <c r="K126" s="17">
        <f>F126-F29</f>
        <v>207954.42751637858</v>
      </c>
      <c r="L126" s="17">
        <f>G126-G29</f>
        <v>207954.42751637858</v>
      </c>
      <c r="M126" s="17"/>
      <c r="N126" s="17"/>
      <c r="O126" s="42"/>
      <c r="Q126" s="1" t="s">
        <v>15</v>
      </c>
      <c r="R126" s="45">
        <f t="shared" si="19"/>
        <v>713158.84595607221</v>
      </c>
      <c r="S126" s="45">
        <f t="shared" si="21"/>
        <v>482617.97940981534</v>
      </c>
      <c r="T126" s="45">
        <f t="shared" si="21"/>
        <v>148348.30156981535</v>
      </c>
      <c r="U126" s="45">
        <f t="shared" si="21"/>
        <v>123784.04756956134</v>
      </c>
    </row>
    <row r="127" spans="1:21" ht="15" customHeight="1">
      <c r="A127" s="1" t="s">
        <v>176</v>
      </c>
      <c r="B127" s="1" t="s">
        <v>177</v>
      </c>
      <c r="C127" s="41" t="s">
        <v>131</v>
      </c>
      <c r="D127" s="16">
        <f t="shared" si="22"/>
        <v>41859.500617089368</v>
      </c>
      <c r="E127" s="52" t="s">
        <v>137</v>
      </c>
      <c r="F127" s="17">
        <v>41859.500617089368</v>
      </c>
      <c r="G127" s="17">
        <v>41859.500617089368</v>
      </c>
      <c r="H127" s="17"/>
      <c r="J127" s="14" t="s">
        <v>111</v>
      </c>
      <c r="K127" s="17">
        <f>F127-F30</f>
        <v>59835.736841720893</v>
      </c>
      <c r="L127" s="17">
        <f>G127-G30</f>
        <v>59835.736841720893</v>
      </c>
      <c r="M127" s="17"/>
      <c r="N127" s="17"/>
      <c r="O127" s="42"/>
      <c r="Q127" s="1" t="s">
        <v>17</v>
      </c>
      <c r="R127" s="45">
        <f t="shared" si="19"/>
        <v>321445.08394769276</v>
      </c>
      <c r="S127" s="45">
        <f t="shared" si="21"/>
        <v>457007.4119476928</v>
      </c>
      <c r="T127" s="45">
        <f t="shared" si="21"/>
        <v>457007.4119476928</v>
      </c>
      <c r="U127" s="45">
        <f t="shared" si="21"/>
        <v>457007.4119476928</v>
      </c>
    </row>
    <row r="128" spans="1:21" ht="15" customHeight="1">
      <c r="A128" s="1" t="s">
        <v>182</v>
      </c>
      <c r="B128" s="3" t="s">
        <v>183</v>
      </c>
      <c r="C128" s="41" t="s">
        <v>208</v>
      </c>
      <c r="D128" s="16">
        <f t="shared" si="22"/>
        <v>0</v>
      </c>
      <c r="E128" s="1" t="s">
        <v>277</v>
      </c>
      <c r="F128" s="17"/>
      <c r="G128" s="17">
        <v>711487.24399999995</v>
      </c>
      <c r="H128" s="17">
        <v>711459.85699999996</v>
      </c>
      <c r="J128" s="15" t="s">
        <v>110</v>
      </c>
      <c r="K128" s="17"/>
      <c r="L128" s="17">
        <f t="shared" si="23" ref="L128:M129">G128</f>
        <v>711487.24399999995</v>
      </c>
      <c r="M128" s="17">
        <f t="shared" si="23"/>
        <v>711459.85699999996</v>
      </c>
      <c r="N128" s="17"/>
      <c r="O128" s="42"/>
      <c r="Q128" s="3" t="s">
        <v>112</v>
      </c>
      <c r="R128" s="45">
        <f t="shared" si="19"/>
        <v>-330601.9113521126</v>
      </c>
      <c r="S128" s="45">
        <f t="shared" si="21"/>
        <v>0</v>
      </c>
      <c r="T128" s="45">
        <f t="shared" si="21"/>
        <v>0</v>
      </c>
      <c r="U128" s="45">
        <f t="shared" si="21"/>
        <v>0</v>
      </c>
    </row>
    <row r="129" spans="1:21" ht="15" customHeight="1">
      <c r="A129" s="1" t="s">
        <v>182</v>
      </c>
      <c r="B129" s="3" t="s">
        <v>183</v>
      </c>
      <c r="C129" s="41" t="s">
        <v>207</v>
      </c>
      <c r="D129" s="16">
        <f t="shared" si="22"/>
        <v>0</v>
      </c>
      <c r="E129" s="1" t="s">
        <v>137</v>
      </c>
      <c r="F129" s="17"/>
      <c r="G129" s="17">
        <v>8232.866</v>
      </c>
      <c r="H129" s="17">
        <v>8232.866</v>
      </c>
      <c r="J129" s="15" t="s">
        <v>110</v>
      </c>
      <c r="K129" s="17"/>
      <c r="L129" s="17">
        <f t="shared" si="23"/>
        <v>8232.866</v>
      </c>
      <c r="M129" s="17">
        <f t="shared" si="23"/>
        <v>8232.866</v>
      </c>
      <c r="N129" s="17"/>
      <c r="O129" s="42"/>
      <c r="Q129" s="21" t="s">
        <v>11</v>
      </c>
      <c r="R129" s="45">
        <f t="shared" si="19"/>
        <v>2814565.2410043273</v>
      </c>
      <c r="S129" s="45">
        <f t="shared" si="21"/>
        <v>2814565.2410043273</v>
      </c>
      <c r="T129" s="45">
        <f t="shared" si="21"/>
        <v>2814565.2410043273</v>
      </c>
      <c r="U129" s="45">
        <f t="shared" si="21"/>
        <v>2814565.2410043273</v>
      </c>
    </row>
    <row r="130" spans="1:23" ht="15" customHeight="1">
      <c r="A130" s="1" t="s">
        <v>252</v>
      </c>
      <c r="B130" s="3" t="s">
        <v>254</v>
      </c>
      <c r="C130" s="41" t="s">
        <v>271</v>
      </c>
      <c r="D130" s="16">
        <f t="shared" si="24" ref="D130:D144">F130</f>
        <v>0</v>
      </c>
      <c r="E130" s="1" t="s">
        <v>6</v>
      </c>
      <c r="F130" s="17"/>
      <c r="G130" s="17">
        <v>151018.3400852874</v>
      </c>
      <c r="H130" s="17">
        <f>G130</f>
        <v>151018.3400852874</v>
      </c>
      <c r="I130" s="17">
        <f>H130</f>
        <v>151018.3400852874</v>
      </c>
      <c r="J130" s="14" t="s">
        <v>111</v>
      </c>
      <c r="K130" s="17"/>
      <c r="L130" s="17">
        <f t="shared" si="25" ref="L130:N131">G130-G29</f>
        <v>229695.90122617438</v>
      </c>
      <c r="M130" s="17">
        <f t="shared" si="25"/>
        <v>229695.90122617438</v>
      </c>
      <c r="N130" s="17">
        <f t="shared" si="25"/>
        <v>229695.90122617438</v>
      </c>
      <c r="O130" s="42"/>
      <c r="Q130" s="1" t="s">
        <v>117</v>
      </c>
      <c r="R130" s="45">
        <f t="shared" si="19"/>
        <v>134377.82045968485</v>
      </c>
      <c r="S130" s="45">
        <f t="shared" si="21"/>
        <v>0</v>
      </c>
      <c r="T130" s="45">
        <f t="shared" si="21"/>
        <v>0</v>
      </c>
      <c r="U130" s="45">
        <f t="shared" si="21"/>
        <v>0</v>
      </c>
      <c r="W130" s="3"/>
    </row>
    <row r="131" spans="1:21" ht="15">
      <c r="A131" s="1" t="s">
        <v>252</v>
      </c>
      <c r="B131" s="3" t="s">
        <v>254</v>
      </c>
      <c r="C131" s="41" t="s">
        <v>271</v>
      </c>
      <c r="D131" s="16">
        <f t="shared" si="24"/>
        <v>0</v>
      </c>
      <c r="E131" s="1" t="s">
        <v>137</v>
      </c>
      <c r="F131" s="17"/>
      <c r="G131" s="17">
        <v>48510.617615937066</v>
      </c>
      <c r="H131" s="17">
        <f>G131</f>
        <v>48510.617615937066</v>
      </c>
      <c r="I131" s="17">
        <f>H131</f>
        <v>48510.617615937066</v>
      </c>
      <c r="J131" s="14" t="s">
        <v>111</v>
      </c>
      <c r="K131" s="17"/>
      <c r="L131" s="17">
        <f t="shared" si="25"/>
        <v>66486.853840568598</v>
      </c>
      <c r="M131" s="17">
        <f t="shared" si="25"/>
        <v>66486.853840568598</v>
      </c>
      <c r="N131" s="17">
        <f t="shared" si="25"/>
        <v>66486.853840568598</v>
      </c>
      <c r="O131" s="42"/>
      <c r="Q131" s="1" t="s">
        <v>137</v>
      </c>
      <c r="R131" s="45">
        <f t="shared" si="26" ref="R131:U133">SUM(R23,SUMIFS(K$121:K$156,$E$121:$E$156,$Q131,$O$121:$O$156,"y"))</f>
        <v>1459733.6153836129</v>
      </c>
      <c r="S131" s="45">
        <f t="shared" si="26"/>
        <v>1087419.6641703493</v>
      </c>
      <c r="T131" s="45">
        <f t="shared" si="26"/>
        <v>1082320.6641703493</v>
      </c>
      <c r="U131" s="45">
        <f t="shared" si="26"/>
        <v>1082320.6641703493</v>
      </c>
    </row>
    <row r="132" spans="1:21" ht="15">
      <c r="A132" s="1" t="s">
        <v>44</v>
      </c>
      <c r="B132" s="3" t="s">
        <v>255</v>
      </c>
      <c r="C132" s="41" t="s">
        <v>258</v>
      </c>
      <c r="D132" s="16">
        <f t="shared" si="24"/>
        <v>0</v>
      </c>
      <c r="E132" s="1" t="s">
        <v>6</v>
      </c>
      <c r="F132" s="17"/>
      <c r="G132" s="17">
        <f>70865</f>
        <v>70865</v>
      </c>
      <c r="H132" s="17">
        <f>199905</f>
        <v>199905</v>
      </c>
      <c r="I132" s="17">
        <f>H132</f>
        <v>199905</v>
      </c>
      <c r="J132" s="14" t="s">
        <v>110</v>
      </c>
      <c r="K132" s="17"/>
      <c r="L132" s="17">
        <f>G132</f>
        <v>70865</v>
      </c>
      <c r="M132" s="17">
        <f>H132</f>
        <v>199905</v>
      </c>
      <c r="N132" s="17">
        <f>I132</f>
        <v>199905</v>
      </c>
      <c r="O132" s="42"/>
      <c r="Q132" s="1" t="s">
        <v>210</v>
      </c>
      <c r="R132" s="45">
        <f t="shared" si="26"/>
        <v>81682.707400992469</v>
      </c>
      <c r="S132" s="45">
        <f t="shared" si="26"/>
        <v>169482.70740099245</v>
      </c>
      <c r="T132" s="45">
        <f t="shared" si="26"/>
        <v>185382.70740099245</v>
      </c>
      <c r="U132" s="45">
        <f t="shared" si="26"/>
        <v>185382.70740099245</v>
      </c>
    </row>
    <row r="133" spans="1:21" ht="17.25">
      <c r="A133" s="1" t="s">
        <v>272</v>
      </c>
      <c r="B133" s="61" t="s">
        <v>294</v>
      </c>
      <c r="C133" s="41" t="s">
        <v>273</v>
      </c>
      <c r="D133" s="16">
        <f t="shared" si="24"/>
        <v>0</v>
      </c>
      <c r="E133" s="1" t="s">
        <v>14</v>
      </c>
      <c r="G133" s="15">
        <v>155432.00640502316</v>
      </c>
      <c r="J133" s="14" t="s">
        <v>111</v>
      </c>
      <c r="L133" s="53">
        <f>G133-G24</f>
        <v>-970.60113186074886</v>
      </c>
      <c r="O133" s="42"/>
      <c r="Q133" s="1" t="s">
        <v>277</v>
      </c>
      <c r="R133" s="54">
        <f t="shared" si="26"/>
        <v>912309.23973947589</v>
      </c>
      <c r="S133" s="54">
        <f t="shared" si="26"/>
        <v>692347.39876209397</v>
      </c>
      <c r="T133" s="54">
        <f t="shared" si="26"/>
        <v>480420.75358106912</v>
      </c>
      <c r="U133" s="54">
        <f t="shared" si="26"/>
        <v>480220.75358106912</v>
      </c>
    </row>
    <row r="134" spans="1:21" ht="15">
      <c r="A134" s="1" t="s">
        <v>272</v>
      </c>
      <c r="B134" s="61" t="s">
        <v>294</v>
      </c>
      <c r="C134" s="41" t="s">
        <v>273</v>
      </c>
      <c r="D134" s="16">
        <f t="shared" si="24"/>
        <v>0</v>
      </c>
      <c r="E134" s="1" t="s">
        <v>137</v>
      </c>
      <c r="G134" s="15">
        <v>90.092098537829997</v>
      </c>
      <c r="J134" s="14" t="s">
        <v>111</v>
      </c>
      <c r="L134" s="15">
        <f>G134</f>
        <v>90.092098537829997</v>
      </c>
      <c r="O134" s="42"/>
      <c r="Q134" s="1" t="s">
        <v>115</v>
      </c>
      <c r="R134" s="10">
        <f>SUM(R120:R133)</f>
        <v>15105926.48781134</v>
      </c>
      <c r="S134" s="10">
        <f>SUM(S120:S133)</f>
        <v>13977162.48106233</v>
      </c>
      <c r="T134" s="10">
        <f>SUM(T120:T133)</f>
        <v>13291907.588589193</v>
      </c>
      <c r="U134" s="10">
        <f>SUM(U120:U133)</f>
        <v>13267143.334588939</v>
      </c>
    </row>
    <row r="135" spans="1:21" ht="15">
      <c r="A135" s="1" t="s">
        <v>272</v>
      </c>
      <c r="B135" s="61" t="s">
        <v>294</v>
      </c>
      <c r="C135" s="41" t="s">
        <v>273</v>
      </c>
      <c r="D135" s="16">
        <f t="shared" si="24"/>
        <v>0</v>
      </c>
      <c r="E135" s="1" t="s">
        <v>137</v>
      </c>
      <c r="G135" s="15">
        <v>-1496229.6552204886</v>
      </c>
      <c r="J135" s="14" t="s">
        <v>111</v>
      </c>
      <c r="L135" s="53">
        <f>G135-G20</f>
        <v>4899.0957141313702</v>
      </c>
      <c r="O135" s="42"/>
      <c r="Q135" s="55"/>
      <c r="R135" s="16"/>
      <c r="S135" s="16"/>
      <c r="T135" s="16"/>
      <c r="U135" s="16"/>
    </row>
    <row r="136" spans="1:22" ht="15">
      <c r="A136" s="1" t="s">
        <v>272</v>
      </c>
      <c r="B136" s="61" t="s">
        <v>294</v>
      </c>
      <c r="C136" s="41" t="s">
        <v>273</v>
      </c>
      <c r="D136" s="16">
        <f t="shared" si="24"/>
        <v>0</v>
      </c>
      <c r="E136" s="1" t="s">
        <v>27</v>
      </c>
      <c r="G136" s="15">
        <v>13926.863416711203</v>
      </c>
      <c r="J136" s="14" t="s">
        <v>111</v>
      </c>
      <c r="L136" s="53">
        <f>G136-G23</f>
        <v>-20167.687732281105</v>
      </c>
      <c r="O136" s="42"/>
      <c r="Q136" s="55"/>
      <c r="R136" s="16"/>
      <c r="S136" s="16"/>
      <c r="T136" s="16"/>
      <c r="U136" s="16"/>
      <c r="V136" s="16"/>
    </row>
    <row r="137" spans="1:22" ht="15">
      <c r="A137" s="1" t="s">
        <v>272</v>
      </c>
      <c r="B137" s="61" t="s">
        <v>294</v>
      </c>
      <c r="C137" s="41" t="s">
        <v>273</v>
      </c>
      <c r="D137" s="16">
        <f t="shared" si="24"/>
        <v>0</v>
      </c>
      <c r="E137" s="1" t="s">
        <v>4</v>
      </c>
      <c r="F137" s="17"/>
      <c r="G137" s="17">
        <v>3227430.6686140494</v>
      </c>
      <c r="H137" s="17"/>
      <c r="I137" s="17"/>
      <c r="J137" s="14" t="s">
        <v>111</v>
      </c>
      <c r="K137" s="17"/>
      <c r="L137" s="17">
        <f>G137-G19</f>
        <v>-128585.09140434256</v>
      </c>
      <c r="M137" s="17"/>
      <c r="N137" s="17"/>
      <c r="O137" s="42"/>
      <c r="Q137" s="55"/>
      <c r="V137" s="16"/>
    </row>
    <row r="138" spans="1:22" ht="15">
      <c r="A138" s="1" t="s">
        <v>272</v>
      </c>
      <c r="B138" s="61" t="s">
        <v>294</v>
      </c>
      <c r="C138" s="41" t="s">
        <v>273</v>
      </c>
      <c r="D138" s="16">
        <f t="shared" si="24"/>
        <v>0</v>
      </c>
      <c r="E138" s="1" t="s">
        <v>4</v>
      </c>
      <c r="F138" s="17"/>
      <c r="G138" s="17">
        <v>-80024.912494742166</v>
      </c>
      <c r="H138" s="17"/>
      <c r="I138" s="17"/>
      <c r="J138" s="14" t="s">
        <v>111</v>
      </c>
      <c r="K138" s="17"/>
      <c r="L138" s="17">
        <f>G138</f>
        <v>-80024.912494742166</v>
      </c>
      <c r="M138" s="17"/>
      <c r="N138" s="17"/>
      <c r="O138" s="42"/>
      <c r="Q138" s="55"/>
      <c r="V138" s="16"/>
    </row>
    <row r="139" spans="1:22" ht="15">
      <c r="A139" s="1" t="s">
        <v>272</v>
      </c>
      <c r="B139" s="61" t="s">
        <v>294</v>
      </c>
      <c r="C139" s="41" t="s">
        <v>273</v>
      </c>
      <c r="D139" s="16">
        <f t="shared" si="24"/>
        <v>0</v>
      </c>
      <c r="E139" s="1" t="s">
        <v>137</v>
      </c>
      <c r="F139" s="17"/>
      <c r="G139" s="17">
        <v>93402.311298082626</v>
      </c>
      <c r="H139" s="17"/>
      <c r="I139" s="17"/>
      <c r="J139" s="14" t="s">
        <v>111</v>
      </c>
      <c r="K139" s="17"/>
      <c r="L139" s="17">
        <f>G139-G21</f>
        <v>-167928.31300527317</v>
      </c>
      <c r="M139" s="17"/>
      <c r="N139" s="17"/>
      <c r="O139" s="42"/>
      <c r="Q139" s="55"/>
      <c r="V139" s="16"/>
    </row>
    <row r="140" spans="1:22" ht="15">
      <c r="A140" s="1" t="s">
        <v>272</v>
      </c>
      <c r="B140" s="61" t="s">
        <v>294</v>
      </c>
      <c r="C140" s="41" t="s">
        <v>273</v>
      </c>
      <c r="D140" s="16">
        <f t="shared" si="24"/>
        <v>0</v>
      </c>
      <c r="E140" s="1" t="s">
        <v>15</v>
      </c>
      <c r="F140" s="17"/>
      <c r="G140" s="17">
        <v>-6660.1112627169905</v>
      </c>
      <c r="H140" s="17"/>
      <c r="I140" s="17"/>
      <c r="J140" s="14" t="s">
        <v>111</v>
      </c>
      <c r="K140" s="17"/>
      <c r="L140" s="17">
        <f>G140</f>
        <v>-6660.1112627169905</v>
      </c>
      <c r="M140" s="17"/>
      <c r="N140" s="17"/>
      <c r="O140" s="42"/>
      <c r="Q140" s="55"/>
      <c r="V140" s="16"/>
    </row>
    <row r="141" spans="1:22" ht="15">
      <c r="A141" s="1" t="s">
        <v>272</v>
      </c>
      <c r="B141" s="61" t="s">
        <v>294</v>
      </c>
      <c r="C141" s="41" t="s">
        <v>273</v>
      </c>
      <c r="D141" s="16">
        <f t="shared" si="24"/>
        <v>0</v>
      </c>
      <c r="E141" s="1" t="s">
        <v>15</v>
      </c>
      <c r="F141" s="17"/>
      <c r="G141" s="17">
        <v>26445.159398199936</v>
      </c>
      <c r="H141" s="17"/>
      <c r="I141" s="17"/>
      <c r="J141" s="14" t="s">
        <v>111</v>
      </c>
      <c r="K141" s="17"/>
      <c r="L141" s="17">
        <f>G141-G67</f>
        <v>1570.9053979459459</v>
      </c>
      <c r="M141" s="17"/>
      <c r="N141" s="17"/>
      <c r="O141" s="42"/>
      <c r="Q141" s="55"/>
      <c r="V141" s="16"/>
    </row>
    <row r="142" spans="1:22" ht="15">
      <c r="A142" s="1" t="s">
        <v>272</v>
      </c>
      <c r="B142" s="61" t="s">
        <v>294</v>
      </c>
      <c r="C142" s="41" t="s">
        <v>273</v>
      </c>
      <c r="D142" s="16">
        <f t="shared" si="24"/>
        <v>0</v>
      </c>
      <c r="E142" s="1" t="s">
        <v>15</v>
      </c>
      <c r="F142" s="17"/>
      <c r="G142" s="17">
        <v>18635.78671750833</v>
      </c>
      <c r="H142" s="17"/>
      <c r="I142" s="17"/>
      <c r="J142" s="14" t="s">
        <v>111</v>
      </c>
      <c r="K142" s="17"/>
      <c r="L142" s="17">
        <f>G142-G92</f>
        <v>-19.5571190883893</v>
      </c>
      <c r="M142" s="17"/>
      <c r="N142" s="17"/>
      <c r="O142" s="42"/>
      <c r="Q142" s="55"/>
      <c r="V142" s="16"/>
    </row>
    <row r="143" spans="1:17" ht="15">
      <c r="A143" s="1" t="s">
        <v>272</v>
      </c>
      <c r="B143" s="61" t="s">
        <v>294</v>
      </c>
      <c r="C143" s="41" t="s">
        <v>274</v>
      </c>
      <c r="D143" s="16">
        <f t="shared" si="24"/>
        <v>0</v>
      </c>
      <c r="E143" s="1" t="s">
        <v>114</v>
      </c>
      <c r="F143" s="17"/>
      <c r="G143" s="17">
        <v>-536671</v>
      </c>
      <c r="H143" s="17"/>
      <c r="I143" s="17"/>
      <c r="J143" s="14" t="s">
        <v>111</v>
      </c>
      <c r="K143" s="17"/>
      <c r="L143" s="17">
        <f>G143-G66</f>
        <v>-67844.542335483013</v>
      </c>
      <c r="M143" s="17"/>
      <c r="N143" s="17"/>
      <c r="O143" s="42"/>
      <c r="Q143" s="55"/>
    </row>
    <row r="144" spans="1:17" ht="15">
      <c r="A144" s="41" t="s">
        <v>283</v>
      </c>
      <c r="B144" s="32" t="s">
        <v>171</v>
      </c>
      <c r="C144" s="41" t="s">
        <v>286</v>
      </c>
      <c r="D144" s="16">
        <f t="shared" si="24"/>
        <v>0</v>
      </c>
      <c r="E144" s="1" t="s">
        <v>6</v>
      </c>
      <c r="G144" s="56">
        <v>14764.779739538222</v>
      </c>
      <c r="H144" s="41"/>
      <c r="I144" s="41"/>
      <c r="J144" s="15" t="s">
        <v>110</v>
      </c>
      <c r="L144" s="17">
        <f>G144</f>
        <v>14764.779739538222</v>
      </c>
      <c r="O144" s="42"/>
      <c r="Q144" s="55"/>
    </row>
    <row r="145" ht="15">
      <c r="Q145" s="55"/>
    </row>
    <row r="146" spans="2:17" ht="15">
      <c r="B146" s="3"/>
      <c r="C146" s="41"/>
      <c r="D146" s="16"/>
      <c r="F146" s="17"/>
      <c r="G146" s="17"/>
      <c r="H146" s="17"/>
      <c r="I146" s="17"/>
      <c r="K146" s="17"/>
      <c r="L146" s="17"/>
      <c r="M146" s="17"/>
      <c r="N146" s="17"/>
      <c r="O146" s="42"/>
      <c r="Q146" s="55"/>
    </row>
    <row r="147" spans="1:17" ht="15">
      <c r="A147" s="25" t="s">
        <v>8</v>
      </c>
      <c r="B147" s="32"/>
      <c r="C147" s="41"/>
      <c r="D147" s="16"/>
      <c r="F147" s="14"/>
      <c r="G147" s="14"/>
      <c r="H147" s="14"/>
      <c r="I147" s="14"/>
      <c r="K147" s="17"/>
      <c r="L147" s="17"/>
      <c r="M147" s="17"/>
      <c r="N147" s="17"/>
      <c r="O147" s="42"/>
      <c r="Q147" s="55"/>
    </row>
    <row r="148" spans="1:17" ht="15">
      <c r="A148" s="1" t="s">
        <v>191</v>
      </c>
      <c r="B148" s="3" t="s">
        <v>209</v>
      </c>
      <c r="C148" s="41" t="s">
        <v>131</v>
      </c>
      <c r="D148" s="16">
        <f>F148</f>
        <v>0</v>
      </c>
      <c r="E148" s="1" t="s">
        <v>6</v>
      </c>
      <c r="F148" s="17"/>
      <c r="G148" s="17">
        <v>6727.6180000000004</v>
      </c>
      <c r="H148" s="17">
        <v>15374.551</v>
      </c>
      <c r="I148" s="17">
        <v>25696.947</v>
      </c>
      <c r="J148" s="15" t="s">
        <v>110</v>
      </c>
      <c r="K148" s="17"/>
      <c r="L148" s="17">
        <f>G148</f>
        <v>6727.6180000000004</v>
      </c>
      <c r="M148" s="17">
        <f>H148</f>
        <v>15374.551</v>
      </c>
      <c r="N148" s="17">
        <f>I148</f>
        <v>25696.947</v>
      </c>
      <c r="O148" s="42"/>
      <c r="Q148" s="55"/>
    </row>
    <row r="149" ht="15">
      <c r="Q149" s="55"/>
    </row>
    <row r="150" ht="15">
      <c r="Q150" s="55"/>
    </row>
    <row r="151" ht="15">
      <c r="Q151" s="55"/>
    </row>
    <row r="152" ht="15">
      <c r="Q152" s="55"/>
    </row>
    <row r="153" spans="1:15" ht="15">
      <c r="A153" s="25"/>
      <c r="D153" s="17"/>
      <c r="F153" s="18"/>
      <c r="G153" s="18"/>
      <c r="H153" s="18"/>
      <c r="I153" s="18"/>
      <c r="K153" s="18"/>
      <c r="L153" s="18"/>
      <c r="M153" s="18"/>
      <c r="N153" s="18"/>
      <c r="O153" s="18"/>
    </row>
    <row r="154" spans="1:15" ht="15">
      <c r="A154" s="25"/>
      <c r="D154" s="17"/>
      <c r="F154" s="18"/>
      <c r="G154" s="18"/>
      <c r="H154" s="18"/>
      <c r="I154" s="18"/>
      <c r="K154" s="18"/>
      <c r="L154" s="18"/>
      <c r="M154" s="18"/>
      <c r="N154" s="18"/>
      <c r="O154" s="18"/>
    </row>
    <row r="155" spans="1:15" ht="15">
      <c r="A155" s="25" t="s">
        <v>10</v>
      </c>
      <c r="D155" s="17"/>
      <c r="F155" s="18"/>
      <c r="G155" s="18"/>
      <c r="H155" s="18"/>
      <c r="I155" s="18"/>
      <c r="K155" s="18"/>
      <c r="L155" s="18"/>
      <c r="M155" s="18"/>
      <c r="N155" s="18"/>
      <c r="O155" s="18"/>
    </row>
    <row r="156" spans="3:15" ht="15">
      <c r="C156" s="41"/>
      <c r="D156" s="16"/>
      <c r="F156" s="18"/>
      <c r="G156" s="17"/>
      <c r="H156" s="17"/>
      <c r="I156" s="18"/>
      <c r="K156" s="18"/>
      <c r="L156" s="17"/>
      <c r="M156" s="17"/>
      <c r="N156" s="18"/>
      <c r="O156" s="42"/>
    </row>
    <row r="157" spans="3:15" ht="15">
      <c r="C157" s="41"/>
      <c r="D157" s="16"/>
      <c r="F157" s="18"/>
      <c r="G157" s="17"/>
      <c r="H157" s="17"/>
      <c r="I157" s="18"/>
      <c r="K157" s="18"/>
      <c r="L157" s="17"/>
      <c r="M157" s="17"/>
      <c r="N157" s="18"/>
      <c r="O157" s="42"/>
    </row>
    <row r="158" spans="3:15" ht="15">
      <c r="C158" s="41"/>
      <c r="D158" s="16"/>
      <c r="F158" s="18"/>
      <c r="G158" s="17"/>
      <c r="H158" s="17"/>
      <c r="I158" s="18"/>
      <c r="K158" s="18"/>
      <c r="L158" s="17"/>
      <c r="M158" s="17"/>
      <c r="N158" s="18"/>
      <c r="O158" s="42"/>
    </row>
    <row r="159" spans="4:15" ht="15">
      <c r="D159" s="17"/>
      <c r="F159" s="18"/>
      <c r="G159" s="18"/>
      <c r="H159" s="18"/>
      <c r="I159" s="18"/>
      <c r="K159" s="18"/>
      <c r="L159" s="18"/>
      <c r="M159" s="18"/>
      <c r="N159" s="18"/>
      <c r="O159" s="18"/>
    </row>
    <row r="160" spans="1:15" ht="15.75" thickBot="1">
      <c r="A160" s="25" t="s">
        <v>19</v>
      </c>
      <c r="D160" s="19">
        <f>SUM(D121:D159)</f>
        <v>463880.366992581</v>
      </c>
      <c r="F160" s="19">
        <f>SUM(F121:F159)</f>
        <v>463880.366992581</v>
      </c>
      <c r="G160" s="19">
        <f>SUM(G121:G159)</f>
        <v>14145506.597919062</v>
      </c>
      <c r="H160" s="19">
        <f>SUM(H121:H159)</f>
        <v>12886482.849869747</v>
      </c>
      <c r="I160" s="19">
        <f>SUM(I121:I159)</f>
        <v>12574186.068487434</v>
      </c>
      <c r="J160" s="1"/>
      <c r="K160" s="19">
        <f>SUM(K121:K159)</f>
        <v>560534.16435809946</v>
      </c>
      <c r="L160" s="19">
        <f>SUM(L121:L159)</f>
        <v>4885473.8037095936</v>
      </c>
      <c r="M160" s="19">
        <f>SUM(M121:M159)</f>
        <v>5411214.1905400986</v>
      </c>
      <c r="N160" s="19">
        <f>SUM(N121:N159)</f>
        <v>5098917.4091577856</v>
      </c>
      <c r="O160" s="57"/>
    </row>
    <row r="161" spans="2:10" ht="15.75" thickTop="1">
      <c r="B161" s="58"/>
      <c r="J161" s="1"/>
    </row>
    <row r="162" spans="2:10" ht="15">
      <c r="B162" s="58"/>
      <c r="J162" s="1"/>
    </row>
    <row r="163" spans="2:10" ht="15">
      <c r="B163" s="58"/>
      <c r="J163" s="1"/>
    </row>
    <row r="164" spans="1:2" ht="15">
      <c r="A164" s="1" t="s">
        <v>198</v>
      </c>
      <c r="B164" s="59">
        <v>0.010869</v>
      </c>
    </row>
    <row r="165" spans="1:2" ht="15">
      <c r="A165" s="1" t="s">
        <v>199</v>
      </c>
      <c r="B165" s="60">
        <v>0.010810999999999999</v>
      </c>
    </row>
  </sheetData>
  <mergeCells count="5">
    <mergeCell ref="A7:J7"/>
    <mergeCell ref="F8:I8"/>
    <mergeCell ref="A118:N118"/>
    <mergeCell ref="F119:I119"/>
    <mergeCell ref="K119:N119"/>
  </mergeCells>
  <conditionalFormatting sqref="A66 A68">
    <cfRule type="duplicateValues" priority="5" dxfId="0">
      <formula>AND(COUNTIF($A$66:$A$66,A66)+COUNTIF($A$68:$A$68,A66)&gt;1,NOT(ISBLANK(A66)))</formula>
    </cfRule>
  </conditionalFormatting>
  <conditionalFormatting sqref="A69">
    <cfRule type="duplicateValues" priority="4" dxfId="0">
      <formula>AND(COUNTIF($A$69:$A$69,A69)&gt;1,NOT(ISBLANK(A69)))</formula>
    </cfRule>
  </conditionalFormatting>
  <conditionalFormatting sqref="A71:A72">
    <cfRule type="duplicateValues" priority="8" dxfId="0">
      <formula>AND(COUNTIF($A$71:$A$72,A71)&gt;1,NOT(ISBLANK(A71)))</formula>
    </cfRule>
  </conditionalFormatting>
  <conditionalFormatting sqref="M73:M91 M67">
    <cfRule type="duplicateValues" priority="10" dxfId="0">
      <formula>AND(COUNTIF($M$73:$M$91,M67)+COUNTIF($M$67:$M$67,M67)&gt;1,NOT(ISBLANK(M67)))</formula>
    </cfRule>
  </conditionalFormatting>
  <dataValidations count="1">
    <dataValidation type="list" allowBlank="1" showInputMessage="1" showErrorMessage="1" sqref="F9:H9 F120:H120 J120:M120">
      <formula1>"2019,2020,2021,2022,2023,2024,2025"</formula1>
    </dataValidation>
  </dataValidations>
  <pageMargins left="0.7" right="0.7" top="0.75" bottom="0.75" header="0.3" footer="0.3"/>
  <pageSetup orientation="landscape" paperSize="3" r:id="rId1"/>
  <ignoredErrors>
    <ignoredError sqref="L160" formulaRange="1"/>
    <ignoredError sqref="L133 L138:L139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8E96A24951242AE52AC2A681DC2E8" ma:contentTypeVersion="11" ma:contentTypeDescription="Create a new document." ma:contentTypeScope="" ma:versionID="612c9a2fb7562f79348deacba75c2884">
  <xsd:schema xmlns:xsd="http://www.w3.org/2001/XMLSchema" xmlns:xs="http://www.w3.org/2001/XMLSchema" xmlns:p="http://schemas.microsoft.com/office/2006/metadata/properties" xmlns:ns2="97e57212-3e02-407f-8b2d-05f7d7f19b15" xmlns:ns3="5857e884-b77a-427d-b38a-e4d359037f23" xmlns:ns4="ce5f8e66-a5be-4758-a76c-b0899111d76e" targetNamespace="http://schemas.microsoft.com/office/2006/metadata/properties" ma:root="true" ma:fieldsID="0d839444d7e4b4f3a9e20586f003dfd1" ns2:_="" ns3:_="" ns4:_="">
    <xsd:import namespace="97e57212-3e02-407f-8b2d-05f7d7f19b15"/>
    <xsd:import namespace="5857e884-b77a-427d-b38a-e4d359037f23"/>
    <xsd:import namespace="ce5f8e66-a5be-4758-a76c-b0899111d76e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e489f33-7cda-4c40-9ec8-f6744c858df1}" ma:internalName="TaxCatchAll" ma:showField="CatchAllData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e489f33-7cda-4c40-9ec8-f6744c858df1}" ma:internalName="TaxCatchAllLabel" ma:readOnly="true" ma:showField="CatchAllDataLabel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7e884-b77a-427d-b38a-e4d359037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f8e66-a5be-4758-a76c-b0899111d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A40D63A9-E1DE-44C0-B51A-421123314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065C19-5D6F-41B4-85EB-4834DD65FEF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27A866A-3668-45C8-A53D-FEFB05D4B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857e884-b77a-427d-b38a-e4d359037f23"/>
    <ds:schemaRef ds:uri="ce5f8e66-a5be-4758-a76c-b0899111d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BA6308-FBDC-42BA-A114-D435770E84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857e884-b77a-427d-b38a-e4d359037f23"/>
    <ds:schemaRef ds:uri="97e57212-3e02-407f-8b2d-05f7d7f19b15"/>
    <ds:schemaRef ds:uri="http://purl.org/dc/terms/"/>
    <ds:schemaRef ds:uri="http://schemas.openxmlformats.org/package/2006/metadata/core-properties"/>
    <ds:schemaRef ds:uri="ce5f8e66-a5be-4758-a76c-b0899111d76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